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Y:\shared\THAI07\Teamdata1\TEAMDATA1\planning\03 Network Planning\05 LTS Planning\2026 Plan\LTDP\"/>
    </mc:Choice>
  </mc:AlternateContent>
  <xr:revisionPtr revIDLastSave="0" documentId="13_ncr:1_{18FDB91D-0E07-43A0-A95D-593D9F2B2535}" xr6:coauthVersionLast="47" xr6:coauthVersionMax="47" xr10:uidLastSave="{00000000-0000-0000-0000-000000000000}"/>
  <bookViews>
    <workbookView xWindow="600" yWindow="3105" windowWidth="12510" windowHeight="16665" tabRatio="813" activeTab="3" xr2:uid="{00000000-000D-0000-FFFF-FFFF00000000}"/>
  </bookViews>
  <sheets>
    <sheet name="Menu" sheetId="2" r:id="rId1"/>
    <sheet name="Chapter3-Demand" sheetId="3" r:id="rId2"/>
    <sheet name="Appendix 2" sheetId="236" r:id="rId3"/>
    <sheet name="Appendix 3" sheetId="16" r:id="rId4"/>
    <sheet name="Charts" sheetId="97" r:id="rId5"/>
    <sheet name="Sheet2" sheetId="238" r:id="rId6"/>
  </sheets>
  <definedNames>
    <definedName name="Figure_3.2A_Chart">Charts!$L$22</definedName>
    <definedName name="Figure_3.2A_Table">'Chapter3-Demand'!$B$2</definedName>
    <definedName name="Figure_3.2B_Chart">Charts!$L$2</definedName>
    <definedName name="Figure_3.2B_Table">'Chapter3-Demand'!$B$9</definedName>
    <definedName name="Figure_3.2C_Chart">Charts!$B$42</definedName>
    <definedName name="Figure_3.2C_Table">'Chapter3-Demand'!$B$16</definedName>
    <definedName name="Figure_3.2D_Chart">Charts!$B$2</definedName>
    <definedName name="Figure_3.2D_Table">'Chapter3-Demand'!$B$23</definedName>
    <definedName name="Figure_3.2E_Chart">Charts!$B$22</definedName>
    <definedName name="Figure_3.2E_Table">'Chapter3-Demand'!$B$30</definedName>
    <definedName name="Figure_3.2F_Chart">Charts!$L$42</definedName>
    <definedName name="Figure_3.2F_Table">'Chapter3-Demand'!$B$37</definedName>
    <definedName name="Figure_3.2G_Chart">Charts!$L$82</definedName>
    <definedName name="Figure_3.2G_Table">'Chapter3-Demand'!$B$64</definedName>
    <definedName name="Figure_3.2H_Chart">Charts!$L$62</definedName>
    <definedName name="Figure_3.2H_Table">'Chapter3-Demand'!$B$52</definedName>
    <definedName name="Figure_3.2I_Chart">Charts!$B$102</definedName>
    <definedName name="Figure_3.2I_Table">'Chapter3-Demand'!$B$70</definedName>
    <definedName name="Figure_3.2J_Chart">Charts!$B$62</definedName>
    <definedName name="Figure_3.2J_Table">'Chapter3-Demand'!$B$46</definedName>
    <definedName name="Figure_3.2K_Chart">Charts!$B$82</definedName>
    <definedName name="Figure_3.2K_Table">'Chapter3-Demand'!$B$58</definedName>
    <definedName name="Figure_3.2L_Chart">Charts!$L$102</definedName>
    <definedName name="Figure_3.2L_Table">'Chapter3-Demand'!$B$76</definedName>
    <definedName name="Figure_3.3A_Chart">Charts!$L$142</definedName>
    <definedName name="Figure_3.3A_Table">'Chapter3-Demand'!$B$105</definedName>
    <definedName name="Figure_3.3B_Chart">Charts!$L$122</definedName>
    <definedName name="Figure_3.3B_Table">'Chapter3-Demand'!$B$91</definedName>
    <definedName name="Figure_3.3C_Chart">Charts!$B$162</definedName>
    <definedName name="Figure_3.3C_Table">'Chapter3-Demand'!$B$112</definedName>
    <definedName name="Figure_3.3D_Chart">Charts!$B$122</definedName>
    <definedName name="Figure_3.3D_Table">'Chapter3-Demand'!$B$84</definedName>
    <definedName name="Figure_3.3E_Chart">Charts!$B$142</definedName>
    <definedName name="Figure_3.3E_Table">'Chapter3-Demand'!$B$98</definedName>
    <definedName name="Figure_3.3F_Chart">Charts!$L$162</definedName>
    <definedName name="Figure_3.3F_Table">'Chapter3-Demand'!$B$119</definedName>
    <definedName name="Figure_3.3G_Chart">Charts!#REF!</definedName>
    <definedName name="Figure_3.3G_Table">'Chapter3-Demand'!#REF!</definedName>
    <definedName name="Figure_3.3H_Chart">Charts!#REF!</definedName>
    <definedName name="Figure_3.3H_Table">'Chapter3-Demand'!#REF!</definedName>
    <definedName name="Figure_3.3I_Chart">Charts!#REF!</definedName>
    <definedName name="Figure_3.3I_Table">'Chapter3-Demand'!#REF!</definedName>
    <definedName name="Figure_3.3J_Chart">Charts!#REF!</definedName>
    <definedName name="Figure_3.3J_Table">'Chapter3-Demand'!#REF!</definedName>
    <definedName name="Figure_3.3K_Chart">Charts!#REF!</definedName>
    <definedName name="Figure_3.3K_Table">'Chapter3-Demand'!#REF!</definedName>
    <definedName name="Figure_3.3L_Chart">Charts!#REF!</definedName>
    <definedName name="Figure_3.3L_Table">'Chapter3-Demand'!#REF!</definedName>
    <definedName name="Figure_3.4A_Chart">Charts!#REF!</definedName>
    <definedName name="Figure_3.4A_Table">'Chapter3-Demand'!#REF!</definedName>
    <definedName name="Figure_3.4B_Chart">Charts!#REF!</definedName>
    <definedName name="Figure_3.4B_Table">'Chapter3-Demand'!#REF!</definedName>
    <definedName name="Figure_A2.1A_Chart">Charts!$L$204</definedName>
    <definedName name="Figure_A2.1A_Table">'Appendix 2'!$B$53</definedName>
    <definedName name="Figure_A2.1B_Chart">Charts!$L$182</definedName>
    <definedName name="Figure_A2.1B_Table">'Appendix 2'!$B$19</definedName>
    <definedName name="Figure_A2.1C_Chart">Charts!$B$226</definedName>
    <definedName name="Figure_A2.1C_Table">'Appendix 2'!$B$70</definedName>
    <definedName name="Figure_A2.1D_Chart">Charts!$B$182</definedName>
    <definedName name="Figure_A2.1D_Table">'Appendix 2'!$B$2</definedName>
    <definedName name="Figure_A2.1E_Chart">Charts!$B$204</definedName>
    <definedName name="Figure_A2.1E_Table">'Appendix 2'!$B$36</definedName>
    <definedName name="Figure_A2.1F_Chart">Charts!$L$226</definedName>
    <definedName name="Figure_A2.1F_Table">'Appendix 2'!$B$87</definedName>
    <definedName name="Figure_A2.1G_Table">'Appendix 2'!#REF!</definedName>
    <definedName name="Figure_A2.1H_Chart">Charts!#REF!</definedName>
    <definedName name="Figure_A2.1H_Table">'Appendix 2'!#REF!</definedName>
    <definedName name="Figure_A2.1I_Chart">Charts!#REF!</definedName>
    <definedName name="Figure_A2.1I_Table">'Appendix 2'!#REF!</definedName>
    <definedName name="Figure_A3.1A_Table">'Appendix 3'!$B$38</definedName>
    <definedName name="Figure_A3.1B_Table">'Appendix 3'!$B$14</definedName>
    <definedName name="Figure_A3.1C_Table">'Appendix 3'!$B$50</definedName>
    <definedName name="Figure_A3.1D_Table">'Appendix 3'!$B$2</definedName>
    <definedName name="Figure_A3.1E_Table">'Appendix 3'!$B$26</definedName>
    <definedName name="Figure_A3.1F_Table">'Appendix 3'!$B$62</definedName>
    <definedName name="Figure_A3.2A_Table">'Appendix 3'!$B$76</definedName>
    <definedName name="Figure_A3.2B_Table">'Appendix 3'!$B$87</definedName>
    <definedName name="_xlnm.Print_Area" localSheetId="2">'Appendix 2'!$B$51:$M$103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C3" i="3" l="1"/>
  <c r="AD3" i="3" s="1"/>
  <c r="AE3" i="3" s="1"/>
  <c r="AF3" i="3" s="1"/>
  <c r="AG3" i="3" s="1"/>
  <c r="AH3" i="3" s="1"/>
  <c r="AI3" i="3" s="1"/>
  <c r="AJ3" i="3" s="1"/>
  <c r="AK3" i="3" s="1"/>
  <c r="AB3" i="3"/>
  <c r="V77" i="3" l="1"/>
  <c r="U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V71" i="3"/>
  <c r="U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V65" i="3"/>
  <c r="U65" i="3"/>
  <c r="T65" i="3"/>
  <c r="S65" i="3"/>
  <c r="R65" i="3"/>
  <c r="Q65" i="3"/>
  <c r="P65" i="3"/>
  <c r="O65" i="3"/>
  <c r="N65" i="3"/>
  <c r="M65" i="3"/>
  <c r="L65" i="3"/>
  <c r="K65" i="3"/>
  <c r="J65" i="3"/>
  <c r="I65" i="3"/>
  <c r="H65" i="3"/>
  <c r="G65" i="3"/>
  <c r="F65" i="3"/>
  <c r="E65" i="3"/>
  <c r="D65" i="3"/>
  <c r="C65" i="3"/>
  <c r="V59" i="3"/>
  <c r="U59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D59" i="3"/>
  <c r="C59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D53" i="3"/>
  <c r="C53" i="3"/>
  <c r="E3" i="3"/>
  <c r="F3" i="3" s="1"/>
  <c r="G3" i="3" s="1"/>
  <c r="H3" i="3" s="1"/>
  <c r="I3" i="3" s="1"/>
  <c r="J3" i="3" s="1"/>
  <c r="K3" i="3" s="1"/>
  <c r="L3" i="3" s="1"/>
  <c r="M3" i="3" s="1"/>
  <c r="N3" i="3" s="1"/>
  <c r="O3" i="3" s="1"/>
  <c r="P3" i="3" s="1"/>
  <c r="Q3" i="3" s="1"/>
  <c r="R3" i="3" s="1"/>
  <c r="S3" i="3" s="1"/>
  <c r="T3" i="3" s="1"/>
  <c r="U3" i="3" s="1"/>
  <c r="V3" i="3" s="1"/>
  <c r="D3" i="3"/>
  <c r="M48" i="3" l="1"/>
  <c r="M4" i="3"/>
  <c r="C87" i="3" s="1"/>
  <c r="V48" i="3"/>
  <c r="L48" i="3"/>
  <c r="O54" i="3" l="1"/>
  <c r="O48" i="3"/>
  <c r="L4" i="3" l="1"/>
  <c r="D6" i="3" l="1"/>
  <c r="D34" i="3"/>
  <c r="S37" i="3" l="1"/>
  <c r="AA47" i="3" l="1"/>
  <c r="AB47" i="3"/>
  <c r="AC47" i="3"/>
  <c r="AD47" i="3"/>
  <c r="AE47" i="3"/>
  <c r="AF47" i="3"/>
  <c r="AG47" i="3"/>
  <c r="AH47" i="3"/>
  <c r="AI47" i="3"/>
  <c r="AJ47" i="3"/>
  <c r="AN60" i="3"/>
  <c r="AN61" i="3"/>
  <c r="AO61" i="3" l="1"/>
  <c r="AP61" i="3"/>
  <c r="AQ61" i="3"/>
  <c r="AR61" i="3"/>
  <c r="AS61" i="3"/>
  <c r="AE55" i="3" l="1"/>
  <c r="AE67" i="3"/>
  <c r="AS60" i="3" l="1"/>
  <c r="AR60" i="3"/>
  <c r="AQ60" i="3"/>
  <c r="AP60" i="3"/>
  <c r="AO60" i="3"/>
  <c r="AB6" i="3" l="1"/>
  <c r="AC6" i="3" s="1"/>
  <c r="AD6" i="3" s="1"/>
  <c r="AE6" i="3" s="1"/>
  <c r="AF6" i="3" s="1"/>
  <c r="AG6" i="3" s="1"/>
  <c r="AH6" i="3" s="1"/>
  <c r="AI6" i="3" s="1"/>
  <c r="AJ6" i="3" s="1"/>
  <c r="AK6" i="3" s="1"/>
  <c r="L11" i="3" l="1"/>
  <c r="M11" i="3"/>
  <c r="C94" i="3" s="1"/>
  <c r="C95" i="3" s="1"/>
  <c r="N11" i="3"/>
  <c r="O11" i="3"/>
  <c r="P11" i="3"/>
  <c r="Q11" i="3"/>
  <c r="R11" i="3"/>
  <c r="S11" i="3"/>
  <c r="T11" i="3"/>
  <c r="U11" i="3"/>
  <c r="L18" i="3"/>
  <c r="L25" i="3"/>
  <c r="L32" i="3"/>
  <c r="T85" i="236" l="1"/>
  <c r="S85" i="236"/>
  <c r="R85" i="236"/>
  <c r="Q85" i="236"/>
  <c r="U85" i="236" s="1"/>
  <c r="T68" i="236"/>
  <c r="S68" i="236"/>
  <c r="R68" i="236"/>
  <c r="Q68" i="236"/>
  <c r="U68" i="236" s="1"/>
  <c r="T51" i="236"/>
  <c r="S51" i="236"/>
  <c r="R51" i="236"/>
  <c r="Q51" i="236"/>
  <c r="U51" i="236" s="1"/>
  <c r="T34" i="236"/>
  <c r="S34" i="236"/>
  <c r="R34" i="236"/>
  <c r="Q34" i="236"/>
  <c r="U34" i="236" l="1"/>
  <c r="R17" i="236"/>
  <c r="S17" i="236"/>
  <c r="T17" i="236"/>
  <c r="Q17" i="236"/>
  <c r="U17" i="236" s="1"/>
  <c r="AE78" i="236"/>
  <c r="AD78" i="236"/>
  <c r="AC78" i="236"/>
  <c r="AB78" i="236"/>
  <c r="AA78" i="236"/>
  <c r="AE77" i="236"/>
  <c r="AD77" i="236"/>
  <c r="AC77" i="236"/>
  <c r="AB77" i="236"/>
  <c r="AA77" i="236"/>
  <c r="AE76" i="236"/>
  <c r="AD76" i="236"/>
  <c r="AC76" i="236"/>
  <c r="AB76" i="236"/>
  <c r="AA76" i="236"/>
  <c r="AE75" i="236"/>
  <c r="AD75" i="236"/>
  <c r="AC75" i="236"/>
  <c r="AB75" i="236"/>
  <c r="AA75" i="236"/>
  <c r="AE74" i="236"/>
  <c r="AD74" i="236"/>
  <c r="AC74" i="236"/>
  <c r="AB74" i="236"/>
  <c r="AA74" i="236"/>
  <c r="AE73" i="236"/>
  <c r="AD73" i="236"/>
  <c r="AC73" i="236"/>
  <c r="AB73" i="236"/>
  <c r="AA73" i="236"/>
  <c r="AE61" i="236"/>
  <c r="AD61" i="236"/>
  <c r="AC61" i="236"/>
  <c r="AB61" i="236"/>
  <c r="AA61" i="236"/>
  <c r="AE60" i="236"/>
  <c r="AD60" i="236"/>
  <c r="AC60" i="236"/>
  <c r="AB60" i="236"/>
  <c r="AA60" i="236"/>
  <c r="AE59" i="236"/>
  <c r="AD59" i="236"/>
  <c r="AC59" i="236"/>
  <c r="AB59" i="236"/>
  <c r="AA59" i="236"/>
  <c r="AE58" i="236"/>
  <c r="AD58" i="236"/>
  <c r="AC58" i="236"/>
  <c r="AB58" i="236"/>
  <c r="AA58" i="236"/>
  <c r="AE57" i="236"/>
  <c r="AD57" i="236"/>
  <c r="AC57" i="236"/>
  <c r="AB57" i="236"/>
  <c r="AA57" i="236"/>
  <c r="AE56" i="236"/>
  <c r="AD56" i="236"/>
  <c r="AC56" i="236"/>
  <c r="AB56" i="236"/>
  <c r="AA56" i="236"/>
  <c r="AE44" i="236"/>
  <c r="AD44" i="236"/>
  <c r="AC44" i="236"/>
  <c r="AB44" i="236"/>
  <c r="AA44" i="236"/>
  <c r="AE43" i="236"/>
  <c r="AD43" i="236"/>
  <c r="AC43" i="236"/>
  <c r="AB43" i="236"/>
  <c r="AA43" i="236"/>
  <c r="AE42" i="236"/>
  <c r="AD42" i="236"/>
  <c r="AC42" i="236"/>
  <c r="AB42" i="236"/>
  <c r="AA42" i="236"/>
  <c r="AE41" i="236"/>
  <c r="AD41" i="236"/>
  <c r="AC41" i="236"/>
  <c r="AB41" i="236"/>
  <c r="AA41" i="236"/>
  <c r="AE40" i="236"/>
  <c r="AD40" i="236"/>
  <c r="AC40" i="236"/>
  <c r="AB40" i="236"/>
  <c r="AA40" i="236"/>
  <c r="AE39" i="236"/>
  <c r="AD39" i="236"/>
  <c r="AC39" i="236"/>
  <c r="AB39" i="236"/>
  <c r="AA39" i="236"/>
  <c r="AG39" i="236" s="1"/>
  <c r="AE27" i="236"/>
  <c r="AD27" i="236"/>
  <c r="AC27" i="236"/>
  <c r="AB27" i="236"/>
  <c r="AA27" i="236"/>
  <c r="AE26" i="236"/>
  <c r="AD26" i="236"/>
  <c r="AC26" i="236"/>
  <c r="AB26" i="236"/>
  <c r="AA26" i="236"/>
  <c r="AE25" i="236"/>
  <c r="AD25" i="236"/>
  <c r="AC25" i="236"/>
  <c r="AB25" i="236"/>
  <c r="AA25" i="236"/>
  <c r="AE24" i="236"/>
  <c r="AD24" i="236"/>
  <c r="AC24" i="236"/>
  <c r="AB24" i="236"/>
  <c r="AA24" i="236"/>
  <c r="AE23" i="236"/>
  <c r="AD23" i="236"/>
  <c r="AC23" i="236"/>
  <c r="AB23" i="236"/>
  <c r="AA23" i="236"/>
  <c r="AE22" i="236"/>
  <c r="AD22" i="236"/>
  <c r="AC22" i="236"/>
  <c r="AB22" i="236"/>
  <c r="AA22" i="236"/>
  <c r="AE5" i="236"/>
  <c r="AD5" i="236"/>
  <c r="AC5" i="236"/>
  <c r="AB5" i="236"/>
  <c r="AA5" i="236"/>
  <c r="AB6" i="236"/>
  <c r="AC6" i="236"/>
  <c r="AD6" i="236"/>
  <c r="AE6" i="236"/>
  <c r="AB7" i="236"/>
  <c r="AC7" i="236"/>
  <c r="AD7" i="236"/>
  <c r="AE7" i="236"/>
  <c r="AB8" i="236"/>
  <c r="AC8" i="236"/>
  <c r="AD8" i="236"/>
  <c r="AE8" i="236"/>
  <c r="AB9" i="236"/>
  <c r="AC9" i="236"/>
  <c r="AD9" i="236"/>
  <c r="AE9" i="236"/>
  <c r="AB10" i="236"/>
  <c r="AC10" i="236"/>
  <c r="AD10" i="236"/>
  <c r="AE10" i="236"/>
  <c r="AA6" i="236"/>
  <c r="AA7" i="236"/>
  <c r="AA8" i="236"/>
  <c r="AG8" i="236" s="1"/>
  <c r="AA9" i="236"/>
  <c r="AA10" i="236"/>
  <c r="AG56" i="236" l="1"/>
  <c r="AG5" i="236"/>
  <c r="AG43" i="236"/>
  <c r="AG22" i="236"/>
  <c r="AG40" i="236"/>
  <c r="AG10" i="236"/>
  <c r="AG6" i="236"/>
  <c r="AG9" i="236"/>
  <c r="AG7" i="236"/>
  <c r="AG41" i="236"/>
  <c r="AG73" i="236"/>
  <c r="AG75" i="236"/>
  <c r="AG77" i="236"/>
  <c r="AG74" i="236"/>
  <c r="AG60" i="236"/>
  <c r="AG24" i="236"/>
  <c r="AG58" i="236"/>
  <c r="AG23" i="236"/>
  <c r="AG27" i="236"/>
  <c r="AG25" i="236"/>
  <c r="AG44" i="236"/>
  <c r="AG57" i="236"/>
  <c r="AG59" i="236"/>
  <c r="AG61" i="236"/>
  <c r="AG78" i="236"/>
  <c r="AG42" i="236"/>
  <c r="AG26" i="236"/>
  <c r="AG76" i="236"/>
  <c r="AF73" i="3"/>
  <c r="AE73" i="3"/>
  <c r="AD73" i="3"/>
  <c r="AC73" i="3"/>
  <c r="AB73" i="3"/>
  <c r="AG73" i="3" s="1"/>
  <c r="AF67" i="3"/>
  <c r="AD67" i="3"/>
  <c r="AC67" i="3"/>
  <c r="AB67" i="3"/>
  <c r="AF61" i="3"/>
  <c r="AE61" i="3"/>
  <c r="AD61" i="3"/>
  <c r="AC61" i="3"/>
  <c r="AB61" i="3"/>
  <c r="AF55" i="3"/>
  <c r="AD55" i="3"/>
  <c r="AC55" i="3"/>
  <c r="AB55" i="3"/>
  <c r="AF49" i="3"/>
  <c r="AE49" i="3"/>
  <c r="AD49" i="3"/>
  <c r="AC49" i="3"/>
  <c r="AB49" i="3"/>
  <c r="AG67" i="3" l="1"/>
  <c r="AG49" i="3"/>
  <c r="AG61" i="3"/>
  <c r="AG55" i="3"/>
  <c r="M32" i="236"/>
  <c r="M49" i="236" s="1"/>
  <c r="M66" i="236" s="1"/>
  <c r="M83" i="236" s="1"/>
  <c r="M100" i="236" s="1"/>
  <c r="L32" i="236"/>
  <c r="L49" i="236" s="1"/>
  <c r="L66" i="236" s="1"/>
  <c r="L83" i="236" s="1"/>
  <c r="L100" i="236" s="1"/>
  <c r="K32" i="236"/>
  <c r="K49" i="236" s="1"/>
  <c r="K66" i="236" s="1"/>
  <c r="K83" i="236" s="1"/>
  <c r="K100" i="236" s="1"/>
  <c r="J32" i="236"/>
  <c r="J49" i="236" s="1"/>
  <c r="J66" i="236" s="1"/>
  <c r="J83" i="236" s="1"/>
  <c r="J100" i="236" s="1"/>
  <c r="I32" i="236"/>
  <c r="I49" i="236" s="1"/>
  <c r="I66" i="236" s="1"/>
  <c r="I83" i="236" s="1"/>
  <c r="I100" i="236" s="1"/>
  <c r="H32" i="236"/>
  <c r="H49" i="236" s="1"/>
  <c r="H66" i="236" s="1"/>
  <c r="H83" i="236" s="1"/>
  <c r="H100" i="236" s="1"/>
  <c r="G32" i="236"/>
  <c r="G49" i="236" s="1"/>
  <c r="G66" i="236" s="1"/>
  <c r="G83" i="236" s="1"/>
  <c r="G100" i="236" s="1"/>
  <c r="F32" i="236"/>
  <c r="F49" i="236" s="1"/>
  <c r="F66" i="236" s="1"/>
  <c r="F83" i="236" s="1"/>
  <c r="F100" i="236" s="1"/>
  <c r="E32" i="236"/>
  <c r="E49" i="236" s="1"/>
  <c r="E66" i="236" s="1"/>
  <c r="E83" i="236" s="1"/>
  <c r="E100" i="236" s="1"/>
  <c r="D32" i="236"/>
  <c r="D49" i="236" s="1"/>
  <c r="D66" i="236" s="1"/>
  <c r="D83" i="236" s="1"/>
  <c r="D100" i="236" s="1"/>
  <c r="C32" i="236"/>
  <c r="C49" i="236" s="1"/>
  <c r="C66" i="236" s="1"/>
  <c r="C83" i="236" s="1"/>
  <c r="C100" i="236" s="1"/>
  <c r="K21" i="236"/>
  <c r="K38" i="236" s="1"/>
  <c r="K55" i="236" s="1"/>
  <c r="K72" i="236" s="1"/>
  <c r="K89" i="236" s="1"/>
  <c r="J21" i="236"/>
  <c r="J38" i="236" s="1"/>
  <c r="J55" i="236" s="1"/>
  <c r="J72" i="236" s="1"/>
  <c r="J89" i="236" s="1"/>
  <c r="I21" i="236"/>
  <c r="I38" i="236" s="1"/>
  <c r="I55" i="236" s="1"/>
  <c r="I72" i="236" s="1"/>
  <c r="I89" i="236" s="1"/>
  <c r="H21" i="236"/>
  <c r="H38" i="236" s="1"/>
  <c r="H55" i="236" s="1"/>
  <c r="H72" i="236" s="1"/>
  <c r="H89" i="236" s="1"/>
  <c r="G21" i="236"/>
  <c r="G38" i="236" s="1"/>
  <c r="G55" i="236" s="1"/>
  <c r="G72" i="236" s="1"/>
  <c r="G89" i="236" s="1"/>
  <c r="F21" i="236"/>
  <c r="F38" i="236" s="1"/>
  <c r="F55" i="236" s="1"/>
  <c r="F72" i="236" s="1"/>
  <c r="F89" i="236" s="1"/>
  <c r="E21" i="236"/>
  <c r="E38" i="236" s="1"/>
  <c r="E55" i="236" s="1"/>
  <c r="E72" i="236" s="1"/>
  <c r="E89" i="236" s="1"/>
  <c r="D21" i="236"/>
  <c r="D38" i="236" s="1"/>
  <c r="D55" i="236" s="1"/>
  <c r="D72" i="236" s="1"/>
  <c r="D89" i="236" s="1"/>
  <c r="C21" i="236"/>
  <c r="C38" i="236" s="1"/>
  <c r="C55" i="236" s="1"/>
  <c r="C72" i="236" s="1"/>
  <c r="C89" i="236" s="1"/>
  <c r="L4" i="236"/>
  <c r="L21" i="236" s="1"/>
  <c r="L38" i="236" s="1"/>
  <c r="L55" i="236" s="1"/>
  <c r="L72" i="236" s="1"/>
  <c r="L89" i="236" s="1"/>
  <c r="B94" i="3"/>
  <c r="B101" i="3" s="1"/>
  <c r="B108" i="3" s="1"/>
  <c r="B115" i="3" s="1"/>
  <c r="B122" i="3" s="1"/>
  <c r="B93" i="3"/>
  <c r="B100" i="3" s="1"/>
  <c r="B107" i="3" s="1"/>
  <c r="B114" i="3" s="1"/>
  <c r="B121" i="3" s="1"/>
  <c r="AK47" i="3"/>
  <c r="U10" i="3"/>
  <c r="U17" i="3" s="1"/>
  <c r="U24" i="3" s="1"/>
  <c r="U31" i="3" s="1"/>
  <c r="U38" i="3" s="1"/>
  <c r="U146" i="3" s="1"/>
  <c r="U152" i="3" s="1"/>
  <c r="T10" i="3"/>
  <c r="T17" i="3" s="1"/>
  <c r="T24" i="3" s="1"/>
  <c r="T31" i="3" s="1"/>
  <c r="T38" i="3" s="1"/>
  <c r="T146" i="3" s="1"/>
  <c r="T152" i="3" s="1"/>
  <c r="S10" i="3"/>
  <c r="S17" i="3" s="1"/>
  <c r="S24" i="3" s="1"/>
  <c r="S31" i="3" s="1"/>
  <c r="S38" i="3" s="1"/>
  <c r="S146" i="3" s="1"/>
  <c r="S152" i="3" s="1"/>
  <c r="R10" i="3"/>
  <c r="R17" i="3" s="1"/>
  <c r="R24" i="3" s="1"/>
  <c r="R31" i="3" s="1"/>
  <c r="R38" i="3" s="1"/>
  <c r="R146" i="3" s="1"/>
  <c r="R152" i="3" s="1"/>
  <c r="Q10" i="3"/>
  <c r="Q17" i="3" s="1"/>
  <c r="Q24" i="3" s="1"/>
  <c r="Q31" i="3" s="1"/>
  <c r="Q38" i="3" s="1"/>
  <c r="Q146" i="3" s="1"/>
  <c r="Q152" i="3" s="1"/>
  <c r="P10" i="3"/>
  <c r="P17" i="3" s="1"/>
  <c r="P24" i="3" s="1"/>
  <c r="P31" i="3" s="1"/>
  <c r="P38" i="3" s="1"/>
  <c r="P146" i="3" s="1"/>
  <c r="P152" i="3" s="1"/>
  <c r="O10" i="3"/>
  <c r="O17" i="3" s="1"/>
  <c r="O24" i="3" s="1"/>
  <c r="O31" i="3" s="1"/>
  <c r="O38" i="3" s="1"/>
  <c r="O146" i="3" s="1"/>
  <c r="O152" i="3" s="1"/>
  <c r="N10" i="3"/>
  <c r="N17" i="3" s="1"/>
  <c r="N24" i="3" s="1"/>
  <c r="N31" i="3" s="1"/>
  <c r="N38" i="3" s="1"/>
  <c r="N146" i="3" s="1"/>
  <c r="N152" i="3" s="1"/>
  <c r="M10" i="3"/>
  <c r="M17" i="3" s="1"/>
  <c r="M24" i="3" s="1"/>
  <c r="M31" i="3" s="1"/>
  <c r="M38" i="3" s="1"/>
  <c r="M146" i="3" s="1"/>
  <c r="M152" i="3" s="1"/>
  <c r="L10" i="3"/>
  <c r="L17" i="3" s="1"/>
  <c r="L24" i="3" s="1"/>
  <c r="L31" i="3" s="1"/>
  <c r="L38" i="3" s="1"/>
  <c r="L146" i="3" s="1"/>
  <c r="L152" i="3" s="1"/>
  <c r="K10" i="3"/>
  <c r="K17" i="3" s="1"/>
  <c r="K24" i="3" s="1"/>
  <c r="K31" i="3" s="1"/>
  <c r="K38" i="3" s="1"/>
  <c r="K146" i="3" s="1"/>
  <c r="K152" i="3" s="1"/>
  <c r="J10" i="3"/>
  <c r="J17" i="3" s="1"/>
  <c r="J24" i="3" s="1"/>
  <c r="J31" i="3" s="1"/>
  <c r="J38" i="3" s="1"/>
  <c r="J146" i="3" s="1"/>
  <c r="J152" i="3" s="1"/>
  <c r="I10" i="3"/>
  <c r="I17" i="3" s="1"/>
  <c r="I24" i="3" s="1"/>
  <c r="I31" i="3" s="1"/>
  <c r="I38" i="3" s="1"/>
  <c r="I146" i="3" s="1"/>
  <c r="I152" i="3" s="1"/>
  <c r="H10" i="3"/>
  <c r="H17" i="3" s="1"/>
  <c r="H24" i="3" s="1"/>
  <c r="H31" i="3" s="1"/>
  <c r="H38" i="3" s="1"/>
  <c r="H146" i="3" s="1"/>
  <c r="H152" i="3" s="1"/>
  <c r="G10" i="3"/>
  <c r="G17" i="3" s="1"/>
  <c r="G24" i="3" s="1"/>
  <c r="G31" i="3" s="1"/>
  <c r="G38" i="3" s="1"/>
  <c r="G146" i="3" s="1"/>
  <c r="G152" i="3" s="1"/>
  <c r="F10" i="3"/>
  <c r="F17" i="3" s="1"/>
  <c r="F24" i="3" s="1"/>
  <c r="F31" i="3" s="1"/>
  <c r="F38" i="3" s="1"/>
  <c r="F146" i="3" s="1"/>
  <c r="F152" i="3" s="1"/>
  <c r="E10" i="3"/>
  <c r="E17" i="3" s="1"/>
  <c r="E24" i="3" s="1"/>
  <c r="E31" i="3" s="1"/>
  <c r="E38" i="3" s="1"/>
  <c r="E146" i="3" s="1"/>
  <c r="E152" i="3" s="1"/>
  <c r="D10" i="3"/>
  <c r="D17" i="3" s="1"/>
  <c r="D24" i="3" s="1"/>
  <c r="D31" i="3" s="1"/>
  <c r="D38" i="3" s="1"/>
  <c r="D146" i="3" s="1"/>
  <c r="D152" i="3" s="1"/>
  <c r="C10" i="3"/>
  <c r="C17" i="3" s="1"/>
  <c r="C24" i="3" s="1"/>
  <c r="C31" i="3" s="1"/>
  <c r="C38" i="3" s="1"/>
  <c r="C146" i="3" s="1"/>
  <c r="C152" i="3" s="1"/>
  <c r="V10" i="3"/>
  <c r="V17" i="3" s="1"/>
  <c r="V24" i="3" s="1"/>
  <c r="V31" i="3" s="1"/>
  <c r="V38" i="3" s="1"/>
  <c r="V146" i="3" s="1"/>
  <c r="V152" i="3" s="1"/>
  <c r="K92" i="3"/>
  <c r="K99" i="3" s="1"/>
  <c r="K106" i="3" s="1"/>
  <c r="K113" i="3" s="1"/>
  <c r="K120" i="3" s="1"/>
  <c r="J92" i="3"/>
  <c r="J99" i="3" s="1"/>
  <c r="J106" i="3" s="1"/>
  <c r="J113" i="3" s="1"/>
  <c r="J120" i="3" s="1"/>
  <c r="I92" i="3"/>
  <c r="I99" i="3" s="1"/>
  <c r="I106" i="3" s="1"/>
  <c r="I113" i="3" s="1"/>
  <c r="I120" i="3" s="1"/>
  <c r="H92" i="3"/>
  <c r="H99" i="3" s="1"/>
  <c r="H106" i="3" s="1"/>
  <c r="H113" i="3" s="1"/>
  <c r="H120" i="3" s="1"/>
  <c r="G92" i="3"/>
  <c r="G99" i="3" s="1"/>
  <c r="G106" i="3" s="1"/>
  <c r="G113" i="3" s="1"/>
  <c r="G120" i="3" s="1"/>
  <c r="F92" i="3"/>
  <c r="F99" i="3" s="1"/>
  <c r="F106" i="3" s="1"/>
  <c r="F113" i="3" s="1"/>
  <c r="F120" i="3" s="1"/>
  <c r="E92" i="3"/>
  <c r="E99" i="3" s="1"/>
  <c r="E106" i="3" s="1"/>
  <c r="E113" i="3" s="1"/>
  <c r="E120" i="3" s="1"/>
  <c r="D92" i="3"/>
  <c r="D99" i="3" s="1"/>
  <c r="D106" i="3" s="1"/>
  <c r="D113" i="3" s="1"/>
  <c r="D120" i="3" s="1"/>
  <c r="C92" i="3"/>
  <c r="L85" i="3"/>
  <c r="L92" i="3" s="1"/>
  <c r="L99" i="3" s="1"/>
  <c r="L106" i="3" s="1"/>
  <c r="L113" i="3" s="1"/>
  <c r="L120" i="3" s="1"/>
  <c r="C99" i="3" l="1"/>
  <c r="C106" i="3" s="1"/>
  <c r="C113" i="3" s="1"/>
  <c r="C120" i="3" s="1"/>
  <c r="C39" i="3"/>
  <c r="C147" i="3" s="1"/>
  <c r="D39" i="3"/>
  <c r="D147" i="3" s="1"/>
  <c r="E39" i="3"/>
  <c r="E147" i="3" s="1"/>
  <c r="F39" i="3"/>
  <c r="F147" i="3" s="1"/>
  <c r="G39" i="3"/>
  <c r="G147" i="3" s="1"/>
  <c r="H39" i="3"/>
  <c r="H147" i="3" s="1"/>
  <c r="I39" i="3"/>
  <c r="I147" i="3" s="1"/>
  <c r="J39" i="3"/>
  <c r="J147" i="3" s="1"/>
  <c r="K39" i="3"/>
  <c r="K147" i="3" s="1"/>
  <c r="D53" i="16" l="1"/>
  <c r="E53" i="16"/>
  <c r="K73" i="3" l="1"/>
  <c r="J73" i="3"/>
  <c r="I73" i="3"/>
  <c r="H73" i="3"/>
  <c r="G73" i="3"/>
  <c r="F73" i="3"/>
  <c r="E73" i="3"/>
  <c r="D73" i="3"/>
  <c r="K67" i="3"/>
  <c r="J67" i="3"/>
  <c r="I67" i="3"/>
  <c r="H67" i="3"/>
  <c r="G67" i="3"/>
  <c r="F67" i="3"/>
  <c r="E67" i="3"/>
  <c r="D67" i="3"/>
  <c r="K61" i="3"/>
  <c r="J61" i="3"/>
  <c r="I61" i="3"/>
  <c r="H61" i="3"/>
  <c r="G61" i="3"/>
  <c r="F61" i="3"/>
  <c r="E61" i="3"/>
  <c r="D61" i="3"/>
  <c r="K55" i="3"/>
  <c r="J55" i="3"/>
  <c r="I55" i="3"/>
  <c r="H55" i="3"/>
  <c r="G55" i="3"/>
  <c r="F55" i="3"/>
  <c r="E55" i="3"/>
  <c r="D55" i="3"/>
  <c r="K49" i="3"/>
  <c r="J49" i="3"/>
  <c r="I49" i="3"/>
  <c r="H49" i="3"/>
  <c r="G49" i="3"/>
  <c r="F49" i="3"/>
  <c r="E49" i="3"/>
  <c r="D49" i="3"/>
  <c r="K34" i="3"/>
  <c r="J34" i="3"/>
  <c r="I34" i="3"/>
  <c r="H34" i="3"/>
  <c r="G34" i="3"/>
  <c r="F34" i="3"/>
  <c r="E34" i="3"/>
  <c r="K27" i="3"/>
  <c r="J27" i="3"/>
  <c r="I27" i="3"/>
  <c r="H27" i="3"/>
  <c r="G27" i="3"/>
  <c r="F27" i="3"/>
  <c r="E27" i="3"/>
  <c r="D27" i="3"/>
  <c r="K20" i="3"/>
  <c r="J20" i="3"/>
  <c r="I20" i="3"/>
  <c r="H20" i="3"/>
  <c r="G20" i="3"/>
  <c r="F20" i="3"/>
  <c r="E20" i="3"/>
  <c r="D20" i="3"/>
  <c r="K13" i="3"/>
  <c r="J13" i="3"/>
  <c r="I13" i="3"/>
  <c r="H13" i="3"/>
  <c r="G13" i="3"/>
  <c r="F13" i="3"/>
  <c r="E13" i="3"/>
  <c r="D13" i="3"/>
  <c r="K6" i="3"/>
  <c r="J6" i="3"/>
  <c r="I6" i="3"/>
  <c r="H6" i="3"/>
  <c r="G6" i="3"/>
  <c r="F6" i="3"/>
  <c r="E6" i="3"/>
  <c r="D7" i="16" l="1"/>
  <c r="C55" i="16" l="1"/>
  <c r="C58" i="16"/>
  <c r="C54" i="16"/>
  <c r="C53" i="16"/>
  <c r="C46" i="16"/>
  <c r="C43" i="16"/>
  <c r="C42" i="16"/>
  <c r="C41" i="16"/>
  <c r="C34" i="16"/>
  <c r="C31" i="16"/>
  <c r="C30" i="16"/>
  <c r="C29" i="16"/>
  <c r="C22" i="16"/>
  <c r="C19" i="16"/>
  <c r="C18" i="16"/>
  <c r="C17" i="16"/>
  <c r="C10" i="16"/>
  <c r="C7" i="16"/>
  <c r="C6" i="16"/>
  <c r="C5" i="16"/>
  <c r="D6" i="16"/>
  <c r="D5" i="16"/>
  <c r="C45" i="16" l="1"/>
  <c r="C57" i="16"/>
  <c r="C21" i="16"/>
  <c r="C33" i="16"/>
  <c r="L49" i="3"/>
  <c r="M84" i="236" l="1"/>
  <c r="L84" i="236"/>
  <c r="K84" i="236"/>
  <c r="J84" i="236"/>
  <c r="I84" i="236"/>
  <c r="H84" i="236"/>
  <c r="G84" i="236"/>
  <c r="F84" i="236"/>
  <c r="E84" i="236"/>
  <c r="D84" i="236"/>
  <c r="C84" i="236"/>
  <c r="L80" i="236"/>
  <c r="K80" i="236"/>
  <c r="J80" i="236"/>
  <c r="I80" i="236"/>
  <c r="H80" i="236"/>
  <c r="G80" i="236"/>
  <c r="F80" i="236"/>
  <c r="E80" i="236"/>
  <c r="D80" i="236"/>
  <c r="C80" i="236"/>
  <c r="L77" i="236"/>
  <c r="K77" i="236"/>
  <c r="J77" i="236"/>
  <c r="I77" i="236"/>
  <c r="H77" i="236"/>
  <c r="G77" i="236"/>
  <c r="F77" i="236"/>
  <c r="E77" i="236"/>
  <c r="D77" i="236"/>
  <c r="C77" i="236"/>
  <c r="L76" i="236"/>
  <c r="K76" i="236"/>
  <c r="J76" i="236"/>
  <c r="I76" i="236"/>
  <c r="H76" i="236"/>
  <c r="G76" i="236"/>
  <c r="F76" i="236"/>
  <c r="E76" i="236"/>
  <c r="D76" i="236"/>
  <c r="C76" i="236"/>
  <c r="L75" i="236"/>
  <c r="K75" i="236"/>
  <c r="J75" i="236"/>
  <c r="I75" i="236"/>
  <c r="H75" i="236"/>
  <c r="G75" i="236"/>
  <c r="F75" i="236"/>
  <c r="E75" i="236"/>
  <c r="D75" i="236"/>
  <c r="C75" i="236"/>
  <c r="L74" i="236"/>
  <c r="K74" i="236"/>
  <c r="J74" i="236"/>
  <c r="I74" i="236"/>
  <c r="H74" i="236"/>
  <c r="G74" i="236"/>
  <c r="F74" i="236"/>
  <c r="E74" i="236"/>
  <c r="D74" i="236"/>
  <c r="C74" i="236"/>
  <c r="L73" i="236"/>
  <c r="K73" i="236"/>
  <c r="J73" i="236"/>
  <c r="I73" i="236"/>
  <c r="H73" i="236"/>
  <c r="G73" i="236"/>
  <c r="F73" i="236"/>
  <c r="E73" i="236"/>
  <c r="D73" i="236"/>
  <c r="C73" i="236"/>
  <c r="M67" i="236"/>
  <c r="L67" i="236"/>
  <c r="K67" i="236"/>
  <c r="J67" i="236"/>
  <c r="I67" i="236"/>
  <c r="H67" i="236"/>
  <c r="G67" i="236"/>
  <c r="F67" i="236"/>
  <c r="E67" i="236"/>
  <c r="D67" i="236"/>
  <c r="C67" i="236"/>
  <c r="L63" i="236"/>
  <c r="K63" i="236"/>
  <c r="J63" i="236"/>
  <c r="I63" i="236"/>
  <c r="H63" i="236"/>
  <c r="G63" i="236"/>
  <c r="F63" i="236"/>
  <c r="E63" i="236"/>
  <c r="D63" i="236"/>
  <c r="C63" i="236"/>
  <c r="L60" i="236"/>
  <c r="K60" i="236"/>
  <c r="J60" i="236"/>
  <c r="I60" i="236"/>
  <c r="H60" i="236"/>
  <c r="G60" i="236"/>
  <c r="F60" i="236"/>
  <c r="E60" i="236"/>
  <c r="D60" i="236"/>
  <c r="C60" i="236"/>
  <c r="L59" i="236"/>
  <c r="K59" i="236"/>
  <c r="J59" i="236"/>
  <c r="I59" i="236"/>
  <c r="H59" i="236"/>
  <c r="H62" i="236" s="1"/>
  <c r="H64" i="236" s="1"/>
  <c r="G59" i="236"/>
  <c r="F59" i="236"/>
  <c r="E59" i="236"/>
  <c r="D59" i="236"/>
  <c r="C59" i="236"/>
  <c r="L58" i="236"/>
  <c r="K58" i="236"/>
  <c r="J58" i="236"/>
  <c r="I58" i="236"/>
  <c r="H58" i="236"/>
  <c r="G58" i="236"/>
  <c r="F58" i="236"/>
  <c r="E58" i="236"/>
  <c r="D58" i="236"/>
  <c r="C58" i="236"/>
  <c r="L57" i="236"/>
  <c r="K57" i="236"/>
  <c r="J57" i="236"/>
  <c r="I57" i="236"/>
  <c r="H57" i="236"/>
  <c r="G57" i="236"/>
  <c r="F57" i="236"/>
  <c r="E57" i="236"/>
  <c r="D57" i="236"/>
  <c r="C57" i="236"/>
  <c r="L56" i="236"/>
  <c r="K56" i="236"/>
  <c r="J56" i="236"/>
  <c r="I56" i="236"/>
  <c r="H56" i="236"/>
  <c r="G56" i="236"/>
  <c r="F56" i="236"/>
  <c r="E56" i="236"/>
  <c r="D56" i="236"/>
  <c r="C56" i="236"/>
  <c r="M50" i="236"/>
  <c r="L50" i="236"/>
  <c r="K50" i="236"/>
  <c r="J50" i="236"/>
  <c r="I50" i="236"/>
  <c r="H50" i="236"/>
  <c r="G50" i="236"/>
  <c r="F50" i="236"/>
  <c r="E50" i="236"/>
  <c r="D50" i="236"/>
  <c r="C50" i="236"/>
  <c r="L46" i="236"/>
  <c r="K46" i="236"/>
  <c r="J46" i="236"/>
  <c r="I46" i="236"/>
  <c r="H46" i="236"/>
  <c r="G46" i="236"/>
  <c r="F46" i="236"/>
  <c r="E46" i="236"/>
  <c r="D46" i="236"/>
  <c r="C46" i="236"/>
  <c r="L43" i="236"/>
  <c r="K43" i="236"/>
  <c r="J43" i="236"/>
  <c r="I43" i="236"/>
  <c r="H43" i="236"/>
  <c r="G43" i="236"/>
  <c r="F43" i="236"/>
  <c r="E43" i="236"/>
  <c r="D43" i="236"/>
  <c r="C43" i="236"/>
  <c r="L42" i="236"/>
  <c r="K42" i="236"/>
  <c r="J42" i="236"/>
  <c r="I42" i="236"/>
  <c r="H42" i="236"/>
  <c r="G42" i="236"/>
  <c r="F42" i="236"/>
  <c r="E42" i="236"/>
  <c r="D42" i="236"/>
  <c r="C42" i="236"/>
  <c r="L41" i="236"/>
  <c r="K41" i="236"/>
  <c r="J41" i="236"/>
  <c r="I41" i="236"/>
  <c r="H41" i="236"/>
  <c r="G41" i="236"/>
  <c r="F41" i="236"/>
  <c r="E41" i="236"/>
  <c r="D41" i="236"/>
  <c r="C41" i="236"/>
  <c r="L40" i="236"/>
  <c r="K40" i="236"/>
  <c r="J40" i="236"/>
  <c r="I40" i="236"/>
  <c r="H40" i="236"/>
  <c r="G40" i="236"/>
  <c r="F40" i="236"/>
  <c r="E40" i="236"/>
  <c r="D40" i="236"/>
  <c r="C40" i="236"/>
  <c r="L39" i="236"/>
  <c r="K39" i="236"/>
  <c r="J39" i="236"/>
  <c r="I39" i="236"/>
  <c r="H39" i="236"/>
  <c r="G39" i="236"/>
  <c r="F39" i="236"/>
  <c r="E39" i="236"/>
  <c r="D39" i="236"/>
  <c r="C39" i="236"/>
  <c r="M33" i="236"/>
  <c r="L33" i="236"/>
  <c r="K33" i="236"/>
  <c r="J33" i="236"/>
  <c r="I33" i="236"/>
  <c r="H33" i="236"/>
  <c r="G33" i="236"/>
  <c r="F33" i="236"/>
  <c r="E33" i="236"/>
  <c r="D33" i="236"/>
  <c r="C33" i="236"/>
  <c r="L29" i="236"/>
  <c r="K29" i="236"/>
  <c r="J29" i="236"/>
  <c r="I29" i="236"/>
  <c r="H29" i="236"/>
  <c r="G29" i="236"/>
  <c r="F29" i="236"/>
  <c r="E29" i="236"/>
  <c r="D29" i="236"/>
  <c r="C29" i="236"/>
  <c r="L26" i="236"/>
  <c r="K26" i="236"/>
  <c r="J26" i="236"/>
  <c r="I26" i="236"/>
  <c r="H26" i="236"/>
  <c r="G26" i="236"/>
  <c r="F26" i="236"/>
  <c r="E26" i="236"/>
  <c r="D26" i="236"/>
  <c r="C26" i="236"/>
  <c r="L25" i="236"/>
  <c r="K25" i="236"/>
  <c r="J25" i="236"/>
  <c r="I25" i="236"/>
  <c r="H25" i="236"/>
  <c r="G25" i="236"/>
  <c r="F25" i="236"/>
  <c r="F28" i="236" s="1"/>
  <c r="E25" i="236"/>
  <c r="D25" i="236"/>
  <c r="D28" i="236" s="1"/>
  <c r="D30" i="236" s="1"/>
  <c r="C25" i="236"/>
  <c r="L24" i="236"/>
  <c r="K24" i="236"/>
  <c r="J24" i="236"/>
  <c r="I24" i="236"/>
  <c r="H24" i="236"/>
  <c r="G24" i="236"/>
  <c r="F24" i="236"/>
  <c r="E24" i="236"/>
  <c r="D24" i="236"/>
  <c r="C24" i="236"/>
  <c r="L23" i="236"/>
  <c r="K23" i="236"/>
  <c r="J23" i="236"/>
  <c r="I23" i="236"/>
  <c r="H23" i="236"/>
  <c r="G23" i="236"/>
  <c r="F23" i="236"/>
  <c r="E23" i="236"/>
  <c r="D23" i="236"/>
  <c r="C23" i="236"/>
  <c r="L22" i="236"/>
  <c r="K22" i="236"/>
  <c r="J22" i="236"/>
  <c r="I22" i="236"/>
  <c r="H22" i="236"/>
  <c r="G22" i="236"/>
  <c r="F22" i="236"/>
  <c r="E22" i="236"/>
  <c r="D22" i="236"/>
  <c r="C22" i="236"/>
  <c r="G16" i="236"/>
  <c r="F16" i="236"/>
  <c r="E16" i="236"/>
  <c r="D16" i="236"/>
  <c r="C16" i="236"/>
  <c r="L12" i="236"/>
  <c r="K12" i="236"/>
  <c r="J12" i="236"/>
  <c r="I12" i="236"/>
  <c r="H12" i="236"/>
  <c r="G12" i="236"/>
  <c r="F12" i="236"/>
  <c r="E12" i="236"/>
  <c r="D12" i="236"/>
  <c r="C12" i="236"/>
  <c r="L9" i="236"/>
  <c r="K9" i="236"/>
  <c r="J9" i="236"/>
  <c r="I9" i="236"/>
  <c r="H9" i="236"/>
  <c r="G9" i="236"/>
  <c r="F9" i="236"/>
  <c r="E9" i="236"/>
  <c r="D9" i="236"/>
  <c r="C9" i="236"/>
  <c r="L8" i="236"/>
  <c r="K8" i="236"/>
  <c r="J8" i="236"/>
  <c r="I8" i="236"/>
  <c r="H8" i="236"/>
  <c r="G8" i="236"/>
  <c r="F8" i="236"/>
  <c r="E8" i="236"/>
  <c r="D8" i="236"/>
  <c r="C8" i="236"/>
  <c r="L7" i="236"/>
  <c r="K7" i="236"/>
  <c r="J7" i="236"/>
  <c r="I7" i="236"/>
  <c r="H7" i="236"/>
  <c r="G7" i="236"/>
  <c r="F7" i="236"/>
  <c r="E7" i="236"/>
  <c r="D7" i="236"/>
  <c r="C7" i="236"/>
  <c r="L6" i="236"/>
  <c r="K6" i="236"/>
  <c r="J6" i="236"/>
  <c r="I6" i="236"/>
  <c r="H6" i="236"/>
  <c r="G6" i="236"/>
  <c r="F6" i="236"/>
  <c r="E6" i="236"/>
  <c r="D6" i="236"/>
  <c r="C6" i="236"/>
  <c r="H5" i="236"/>
  <c r="G5" i="236"/>
  <c r="F5" i="236"/>
  <c r="E5" i="236"/>
  <c r="D5" i="236"/>
  <c r="C5" i="236"/>
  <c r="V72" i="3"/>
  <c r="U72" i="3"/>
  <c r="T72" i="3"/>
  <c r="S72" i="3"/>
  <c r="R72" i="3"/>
  <c r="Q72" i="3"/>
  <c r="P72" i="3"/>
  <c r="O72" i="3"/>
  <c r="N72" i="3"/>
  <c r="M72" i="3"/>
  <c r="L72" i="3"/>
  <c r="L73" i="3" s="1"/>
  <c r="V66" i="3"/>
  <c r="U66" i="3"/>
  <c r="T66" i="3"/>
  <c r="S66" i="3"/>
  <c r="R66" i="3"/>
  <c r="Q66" i="3"/>
  <c r="P66" i="3"/>
  <c r="O66" i="3"/>
  <c r="N66" i="3"/>
  <c r="M66" i="3"/>
  <c r="L66" i="3"/>
  <c r="L67" i="3" s="1"/>
  <c r="V60" i="3"/>
  <c r="U60" i="3"/>
  <c r="T60" i="3"/>
  <c r="S60" i="3"/>
  <c r="R60" i="3"/>
  <c r="Q60" i="3"/>
  <c r="P60" i="3"/>
  <c r="O60" i="3"/>
  <c r="N60" i="3"/>
  <c r="M60" i="3"/>
  <c r="L60" i="3"/>
  <c r="L61" i="3" s="1"/>
  <c r="R54" i="3"/>
  <c r="Q54" i="3"/>
  <c r="P54" i="3"/>
  <c r="N54" i="3"/>
  <c r="M54" i="3"/>
  <c r="L54" i="3"/>
  <c r="L55" i="3" s="1"/>
  <c r="S48" i="3"/>
  <c r="R48" i="3"/>
  <c r="Q48" i="3"/>
  <c r="P48" i="3"/>
  <c r="N48" i="3"/>
  <c r="M49" i="3"/>
  <c r="L34" i="3"/>
  <c r="L27" i="3"/>
  <c r="L20" i="3"/>
  <c r="V11" i="3"/>
  <c r="L13" i="3"/>
  <c r="L6" i="3"/>
  <c r="D121" i="3"/>
  <c r="E121" i="3"/>
  <c r="F121" i="3"/>
  <c r="G121" i="3"/>
  <c r="H121" i="3"/>
  <c r="I121" i="3"/>
  <c r="J121" i="3"/>
  <c r="K121" i="3"/>
  <c r="C121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D78" i="3"/>
  <c r="D153" i="3" s="1"/>
  <c r="E78" i="3"/>
  <c r="F78" i="3"/>
  <c r="F153" i="3" s="1"/>
  <c r="G78" i="3"/>
  <c r="G153" i="3" s="1"/>
  <c r="H78" i="3"/>
  <c r="H153" i="3" s="1"/>
  <c r="I78" i="3"/>
  <c r="I153" i="3" s="1"/>
  <c r="J78" i="3"/>
  <c r="J153" i="3" s="1"/>
  <c r="K78" i="3"/>
  <c r="K153" i="3" s="1"/>
  <c r="C78" i="3"/>
  <c r="C153" i="3" s="1"/>
  <c r="C40" i="3"/>
  <c r="G45" i="236" l="1"/>
  <c r="G28" i="236"/>
  <c r="G30" i="236" s="1"/>
  <c r="I79" i="236"/>
  <c r="I81" i="236" s="1"/>
  <c r="E79" i="3"/>
  <c r="E153" i="3"/>
  <c r="G47" i="236"/>
  <c r="C45" i="236"/>
  <c r="E11" i="236"/>
  <c r="E13" i="236" s="1"/>
  <c r="O55" i="3"/>
  <c r="P61" i="3"/>
  <c r="R73" i="3"/>
  <c r="M61" i="3"/>
  <c r="O67" i="3"/>
  <c r="O73" i="3"/>
  <c r="P73" i="3"/>
  <c r="G41" i="3"/>
  <c r="N67" i="3"/>
  <c r="E41" i="3"/>
  <c r="J91" i="236"/>
  <c r="L79" i="236"/>
  <c r="L81" i="236" s="1"/>
  <c r="H90" i="236"/>
  <c r="D94" i="236"/>
  <c r="E79" i="236"/>
  <c r="E81" i="236" s="1"/>
  <c r="D62" i="236"/>
  <c r="D64" i="236" s="1"/>
  <c r="H45" i="236"/>
  <c r="H47" i="236" s="1"/>
  <c r="C47" i="236"/>
  <c r="H92" i="236"/>
  <c r="H28" i="236"/>
  <c r="H30" i="236" s="1"/>
  <c r="J28" i="236"/>
  <c r="J30" i="236" s="1"/>
  <c r="H94" i="236"/>
  <c r="C28" i="236"/>
  <c r="C30" i="236" s="1"/>
  <c r="K97" i="236"/>
  <c r="I11" i="236"/>
  <c r="I13" i="236" s="1"/>
  <c r="M73" i="3"/>
  <c r="V73" i="3"/>
  <c r="T73" i="3"/>
  <c r="S67" i="3"/>
  <c r="R61" i="3"/>
  <c r="T61" i="3"/>
  <c r="N61" i="3"/>
  <c r="Q55" i="3"/>
  <c r="M55" i="3"/>
  <c r="Q49" i="3"/>
  <c r="O49" i="3"/>
  <c r="G79" i="3"/>
  <c r="I79" i="3"/>
  <c r="J79" i="3"/>
  <c r="I41" i="3"/>
  <c r="F41" i="3"/>
  <c r="H41" i="3"/>
  <c r="P49" i="3"/>
  <c r="R55" i="3"/>
  <c r="S61" i="3"/>
  <c r="U73" i="3"/>
  <c r="V13" i="3"/>
  <c r="L94" i="3"/>
  <c r="R49" i="3"/>
  <c r="U61" i="3"/>
  <c r="V67" i="3"/>
  <c r="N13" i="3"/>
  <c r="D94" i="3"/>
  <c r="D95" i="3" s="1"/>
  <c r="S49" i="3"/>
  <c r="V61" i="3"/>
  <c r="D90" i="236"/>
  <c r="F91" i="236"/>
  <c r="L94" i="236"/>
  <c r="K28" i="236"/>
  <c r="K30" i="236" s="1"/>
  <c r="K45" i="236"/>
  <c r="K47" i="236" s="1"/>
  <c r="L62" i="236"/>
  <c r="L64" i="236" s="1"/>
  <c r="D79" i="3"/>
  <c r="L28" i="236"/>
  <c r="L45" i="236"/>
  <c r="L47" i="236" s="1"/>
  <c r="H11" i="236"/>
  <c r="H13" i="236" s="1"/>
  <c r="D41" i="3"/>
  <c r="O13" i="3"/>
  <c r="E94" i="3"/>
  <c r="E95" i="3" s="1"/>
  <c r="K79" i="3"/>
  <c r="P13" i="3"/>
  <c r="F94" i="3"/>
  <c r="F95" i="3" s="1"/>
  <c r="N73" i="3"/>
  <c r="L11" i="236"/>
  <c r="L13" i="236" s="1"/>
  <c r="Q13" i="3"/>
  <c r="G94" i="3"/>
  <c r="G95" i="3" s="1"/>
  <c r="D79" i="236"/>
  <c r="D81" i="236" s="1"/>
  <c r="M13" i="3"/>
  <c r="H79" i="3"/>
  <c r="S13" i="3"/>
  <c r="I94" i="3"/>
  <c r="I95" i="3" s="1"/>
  <c r="N55" i="3"/>
  <c r="O61" i="3"/>
  <c r="Q73" i="3"/>
  <c r="D45" i="236"/>
  <c r="D47" i="236" s="1"/>
  <c r="R13" i="3"/>
  <c r="H94" i="3"/>
  <c r="H95" i="3" s="1"/>
  <c r="K41" i="3"/>
  <c r="T13" i="3"/>
  <c r="J94" i="3"/>
  <c r="J95" i="3" s="1"/>
  <c r="D11" i="236"/>
  <c r="D13" i="236" s="1"/>
  <c r="F79" i="3"/>
  <c r="J41" i="3"/>
  <c r="U13" i="3"/>
  <c r="K94" i="3"/>
  <c r="K95" i="3" s="1"/>
  <c r="N49" i="3"/>
  <c r="P55" i="3"/>
  <c r="Q61" i="3"/>
  <c r="R67" i="3"/>
  <c r="S73" i="3"/>
  <c r="H79" i="236"/>
  <c r="H81" i="236" s="1"/>
  <c r="P67" i="3"/>
  <c r="T67" i="3"/>
  <c r="M67" i="3"/>
  <c r="Q67" i="3"/>
  <c r="U67" i="3"/>
  <c r="F62" i="236"/>
  <c r="F64" i="236" s="1"/>
  <c r="J62" i="236"/>
  <c r="J64" i="236" s="1"/>
  <c r="D92" i="236"/>
  <c r="L92" i="236"/>
  <c r="F93" i="236"/>
  <c r="C62" i="236"/>
  <c r="C64" i="236" s="1"/>
  <c r="G62" i="236"/>
  <c r="G64" i="236" s="1"/>
  <c r="K62" i="236"/>
  <c r="K64" i="236" s="1"/>
  <c r="E101" i="236"/>
  <c r="N78" i="3"/>
  <c r="N153" i="3" s="1"/>
  <c r="D101" i="236"/>
  <c r="F79" i="236"/>
  <c r="F81" i="236" s="1"/>
  <c r="J79" i="236"/>
  <c r="J81" i="236" s="1"/>
  <c r="C79" i="236"/>
  <c r="C81" i="236" s="1"/>
  <c r="G79" i="236"/>
  <c r="G81" i="236" s="1"/>
  <c r="K79" i="236"/>
  <c r="K81" i="236" s="1"/>
  <c r="F97" i="236"/>
  <c r="J97" i="236"/>
  <c r="E97" i="236"/>
  <c r="I97" i="236"/>
  <c r="E62" i="236"/>
  <c r="E64" i="236" s="1"/>
  <c r="I62" i="236"/>
  <c r="I64" i="236" s="1"/>
  <c r="E91" i="236"/>
  <c r="I91" i="236"/>
  <c r="C92" i="236"/>
  <c r="E90" i="236"/>
  <c r="C91" i="236"/>
  <c r="E94" i="236"/>
  <c r="I94" i="236"/>
  <c r="C101" i="236"/>
  <c r="G101" i="236"/>
  <c r="F101" i="236"/>
  <c r="F45" i="236"/>
  <c r="F47" i="236" s="1"/>
  <c r="J45" i="236"/>
  <c r="J47" i="236" s="1"/>
  <c r="J93" i="236"/>
  <c r="C97" i="236"/>
  <c r="G97" i="236"/>
  <c r="F90" i="236"/>
  <c r="D91" i="236"/>
  <c r="H91" i="236"/>
  <c r="L91" i="236"/>
  <c r="F92" i="236"/>
  <c r="J92" i="236"/>
  <c r="F94" i="236"/>
  <c r="J94" i="236"/>
  <c r="D97" i="236"/>
  <c r="H97" i="236"/>
  <c r="L97" i="236"/>
  <c r="E45" i="236"/>
  <c r="E47" i="236" s="1"/>
  <c r="I45" i="236"/>
  <c r="I47" i="236" s="1"/>
  <c r="E28" i="236"/>
  <c r="E30" i="236" s="1"/>
  <c r="I28" i="236"/>
  <c r="I30" i="236" s="1"/>
  <c r="C90" i="236"/>
  <c r="G90" i="236"/>
  <c r="G92" i="236"/>
  <c r="K92" i="236"/>
  <c r="C94" i="236"/>
  <c r="G94" i="236"/>
  <c r="K94" i="236"/>
  <c r="F30" i="236"/>
  <c r="K93" i="236"/>
  <c r="G91" i="236"/>
  <c r="K91" i="236"/>
  <c r="E92" i="236"/>
  <c r="I92" i="236"/>
  <c r="G93" i="236"/>
  <c r="O78" i="3"/>
  <c r="O153" i="3" s="1"/>
  <c r="F11" i="236"/>
  <c r="J11" i="236"/>
  <c r="I93" i="236"/>
  <c r="E93" i="236"/>
  <c r="C11" i="236"/>
  <c r="G11" i="236"/>
  <c r="K11" i="236"/>
  <c r="C93" i="236"/>
  <c r="L93" i="236"/>
  <c r="H93" i="236"/>
  <c r="D93" i="236"/>
  <c r="Q78" i="3"/>
  <c r="Q153" i="3" s="1"/>
  <c r="M78" i="3"/>
  <c r="M153" i="3" s="1"/>
  <c r="R78" i="3"/>
  <c r="R153" i="3" s="1"/>
  <c r="L78" i="3"/>
  <c r="P78" i="3"/>
  <c r="P153" i="3" s="1"/>
  <c r="L39" i="3"/>
  <c r="L41" i="3" l="1"/>
  <c r="L147" i="3"/>
  <c r="L79" i="3"/>
  <c r="L153" i="3"/>
  <c r="H96" i="236"/>
  <c r="D98" i="236"/>
  <c r="D96" i="236"/>
  <c r="L96" i="236"/>
  <c r="L30" i="236"/>
  <c r="L98" i="236" s="1"/>
  <c r="Q79" i="3"/>
  <c r="N79" i="3"/>
  <c r="E98" i="236"/>
  <c r="H98" i="236"/>
  <c r="P79" i="3"/>
  <c r="R79" i="3"/>
  <c r="O79" i="3"/>
  <c r="M79" i="3"/>
  <c r="E96" i="236"/>
  <c r="I98" i="236"/>
  <c r="I96" i="236"/>
  <c r="K13" i="236"/>
  <c r="K98" i="236" s="1"/>
  <c r="K96" i="236"/>
  <c r="J13" i="236"/>
  <c r="J98" i="236" s="1"/>
  <c r="J96" i="236"/>
  <c r="C13" i="236"/>
  <c r="C98" i="236" s="1"/>
  <c r="C96" i="236"/>
  <c r="G13" i="236"/>
  <c r="G98" i="236" s="1"/>
  <c r="G96" i="236"/>
  <c r="F13" i="236"/>
  <c r="F98" i="236" s="1"/>
  <c r="F96" i="236"/>
  <c r="E5" i="16"/>
  <c r="D58" i="16" l="1"/>
  <c r="D55" i="16"/>
  <c r="D54" i="16"/>
  <c r="D46" i="16"/>
  <c r="D43" i="16"/>
  <c r="D42" i="16"/>
  <c r="D41" i="16"/>
  <c r="D34" i="16"/>
  <c r="D31" i="16"/>
  <c r="D30" i="16"/>
  <c r="D29" i="16"/>
  <c r="D22" i="16"/>
  <c r="D19" i="16"/>
  <c r="D18" i="16"/>
  <c r="D17" i="16"/>
  <c r="D10" i="16"/>
  <c r="D33" i="16" l="1"/>
  <c r="D35" i="16" s="1"/>
  <c r="D57" i="16"/>
  <c r="D59" i="16" s="1"/>
  <c r="D9" i="16"/>
  <c r="D45" i="16"/>
  <c r="D47" i="16" s="1"/>
  <c r="C59" i="16"/>
  <c r="C47" i="16"/>
  <c r="C35" i="16"/>
  <c r="D21" i="16"/>
  <c r="D23" i="16" s="1"/>
  <c r="C23" i="16"/>
  <c r="E7" i="16"/>
  <c r="B40" i="2" l="1"/>
  <c r="D68" i="16"/>
  <c r="E58" i="16"/>
  <c r="E54" i="16"/>
  <c r="E55" i="16"/>
  <c r="E46" i="16"/>
  <c r="E41" i="16"/>
  <c r="E42" i="16"/>
  <c r="E43" i="16"/>
  <c r="E34" i="16"/>
  <c r="E29" i="16"/>
  <c r="E30" i="16"/>
  <c r="E31" i="16"/>
  <c r="E22" i="16"/>
  <c r="E17" i="16"/>
  <c r="E18" i="16"/>
  <c r="E19" i="16"/>
  <c r="E10" i="16"/>
  <c r="E6" i="16"/>
  <c r="B42" i="2"/>
  <c r="B41" i="2"/>
  <c r="B38" i="2"/>
  <c r="E68" i="16"/>
  <c r="C68" i="16"/>
  <c r="B45" i="2"/>
  <c r="B44" i="2"/>
  <c r="B39" i="2"/>
  <c r="B43" i="2"/>
  <c r="E45" i="16" l="1"/>
  <c r="E47" i="16" s="1"/>
  <c r="D11" i="16"/>
  <c r="C9" i="16"/>
  <c r="C11" i="16" s="1"/>
  <c r="E57" i="16"/>
  <c r="E59" i="16" s="1"/>
  <c r="E65" i="16"/>
  <c r="E21" i="16"/>
  <c r="E23" i="16" s="1"/>
  <c r="E33" i="16"/>
  <c r="E35" i="16" s="1"/>
  <c r="E70" i="16"/>
  <c r="D65" i="16"/>
  <c r="D66" i="16"/>
  <c r="D70" i="16"/>
  <c r="D67" i="16"/>
  <c r="C67" i="16"/>
  <c r="C65" i="16"/>
  <c r="C70" i="16"/>
  <c r="C66" i="16"/>
  <c r="E66" i="16"/>
  <c r="E67" i="16"/>
  <c r="E9" i="16"/>
  <c r="E11" i="16" s="1"/>
  <c r="C69" i="16" l="1"/>
  <c r="C71" i="16" s="1"/>
  <c r="E69" i="16"/>
  <c r="E71" i="16" s="1"/>
  <c r="D69" i="16"/>
  <c r="D71" i="16" s="1"/>
  <c r="U48" i="3" l="1"/>
  <c r="T48" i="3"/>
  <c r="U49" i="3" l="1"/>
  <c r="V49" i="3"/>
  <c r="T49" i="3"/>
  <c r="T54" i="3" l="1"/>
  <c r="S54" i="3"/>
  <c r="S55" i="3" l="1"/>
  <c r="S78" i="3"/>
  <c r="T55" i="3"/>
  <c r="T78" i="3"/>
  <c r="T153" i="3" s="1"/>
  <c r="V54" i="3"/>
  <c r="U54" i="3"/>
  <c r="S79" i="3" l="1"/>
  <c r="S153" i="3"/>
  <c r="T79" i="3"/>
  <c r="U78" i="3"/>
  <c r="U55" i="3"/>
  <c r="V55" i="3"/>
  <c r="V78" i="3"/>
  <c r="V153" i="3" s="1"/>
  <c r="U79" i="3" l="1"/>
  <c r="U153" i="3"/>
  <c r="V79" i="3"/>
  <c r="Q18" i="3"/>
  <c r="G101" i="3" s="1"/>
  <c r="G102" i="3" s="1"/>
  <c r="V18" i="3"/>
  <c r="L101" i="3" s="1"/>
  <c r="O18" i="3"/>
  <c r="E101" i="3" s="1"/>
  <c r="T18" i="3"/>
  <c r="N18" i="3"/>
  <c r="D101" i="3" s="1"/>
  <c r="P18" i="3"/>
  <c r="F101" i="3" s="1"/>
  <c r="R18" i="3"/>
  <c r="U18" i="3"/>
  <c r="M18" i="3"/>
  <c r="S18" i="3"/>
  <c r="I101" i="3" s="1"/>
  <c r="I102" i="3" s="1"/>
  <c r="U20" i="3" l="1"/>
  <c r="C101" i="3"/>
  <c r="C102" i="3" s="1"/>
  <c r="R20" i="3"/>
  <c r="T20" i="3"/>
  <c r="O20" i="3"/>
  <c r="H101" i="3"/>
  <c r="H102" i="3" s="1"/>
  <c r="S20" i="3"/>
  <c r="P20" i="3"/>
  <c r="K101" i="3"/>
  <c r="K102" i="3" s="1"/>
  <c r="J101" i="3"/>
  <c r="J102" i="3" s="1"/>
  <c r="D102" i="3"/>
  <c r="E102" i="3"/>
  <c r="Q20" i="3"/>
  <c r="N20" i="3"/>
  <c r="M20" i="3"/>
  <c r="F102" i="3"/>
  <c r="V20" i="3"/>
  <c r="V25" i="3"/>
  <c r="L108" i="3" s="1"/>
  <c r="T25" i="3"/>
  <c r="P25" i="3"/>
  <c r="U25" i="3"/>
  <c r="K108" i="3" s="1"/>
  <c r="Q25" i="3"/>
  <c r="Q27" i="3" s="1"/>
  <c r="N25" i="3"/>
  <c r="R25" i="3"/>
  <c r="H108" i="3" s="1"/>
  <c r="H109" i="3" s="1"/>
  <c r="M25" i="3"/>
  <c r="C108" i="3" s="1"/>
  <c r="S25" i="3"/>
  <c r="I108" i="3" s="1"/>
  <c r="O25" i="3"/>
  <c r="E108" i="3" s="1"/>
  <c r="P27" i="3" l="1"/>
  <c r="N27" i="3"/>
  <c r="V27" i="3"/>
  <c r="D108" i="3"/>
  <c r="D109" i="3" s="1"/>
  <c r="G108" i="3"/>
  <c r="G109" i="3" s="1"/>
  <c r="T27" i="3"/>
  <c r="M27" i="3"/>
  <c r="I109" i="3"/>
  <c r="K109" i="3"/>
  <c r="C109" i="3"/>
  <c r="E109" i="3"/>
  <c r="O27" i="3"/>
  <c r="R27" i="3"/>
  <c r="F108" i="3"/>
  <c r="J108" i="3"/>
  <c r="U27" i="3"/>
  <c r="S27" i="3"/>
  <c r="J109" i="3" l="1"/>
  <c r="F109" i="3"/>
  <c r="U32" i="3"/>
  <c r="O32" i="3"/>
  <c r="P32" i="3"/>
  <c r="F115" i="3" s="1"/>
  <c r="R32" i="3"/>
  <c r="H115" i="3" s="1"/>
  <c r="N32" i="3"/>
  <c r="D115" i="3" s="1"/>
  <c r="T32" i="3"/>
  <c r="J115" i="3" s="1"/>
  <c r="S32" i="3"/>
  <c r="Q32" i="3"/>
  <c r="G115" i="3" s="1"/>
  <c r="G116" i="3" s="1"/>
  <c r="M32" i="3"/>
  <c r="M34" i="3" s="1"/>
  <c r="V32" i="3"/>
  <c r="L115" i="3" s="1"/>
  <c r="S34" i="3" l="1"/>
  <c r="O34" i="3"/>
  <c r="C115" i="3"/>
  <c r="C116" i="3" s="1"/>
  <c r="V34" i="3"/>
  <c r="R34" i="3"/>
  <c r="Q34" i="3"/>
  <c r="N34" i="3"/>
  <c r="U34" i="3"/>
  <c r="D116" i="3"/>
  <c r="F116" i="3"/>
  <c r="J116" i="3"/>
  <c r="H116" i="3"/>
  <c r="I115" i="3"/>
  <c r="P34" i="3"/>
  <c r="T34" i="3"/>
  <c r="E115" i="3"/>
  <c r="K115" i="3"/>
  <c r="E116" i="3" l="1"/>
  <c r="I116" i="3"/>
  <c r="K116" i="3"/>
  <c r="N4" i="3" l="1"/>
  <c r="N39" i="3" s="1"/>
  <c r="N147" i="3" s="1"/>
  <c r="O4" i="3"/>
  <c r="O39" i="3" s="1"/>
  <c r="O147" i="3" s="1"/>
  <c r="V4" i="3"/>
  <c r="T4" i="3"/>
  <c r="J87" i="3" s="1"/>
  <c r="S4" i="3"/>
  <c r="I87" i="3" s="1"/>
  <c r="Q4" i="3"/>
  <c r="Q39" i="3" s="1"/>
  <c r="Q147" i="3" s="1"/>
  <c r="P4" i="3"/>
  <c r="P39" i="3" s="1"/>
  <c r="P147" i="3" s="1"/>
  <c r="R4" i="3"/>
  <c r="R39" i="3" s="1"/>
  <c r="U4" i="3"/>
  <c r="R147" i="3" l="1"/>
  <c r="S39" i="3"/>
  <c r="T39" i="3" s="1"/>
  <c r="U39" i="3" s="1"/>
  <c r="V39" i="3" s="1"/>
  <c r="V147" i="3" s="1"/>
  <c r="R41" i="3"/>
  <c r="F87" i="3"/>
  <c r="F88" i="3" s="1"/>
  <c r="M6" i="3"/>
  <c r="S6" i="3"/>
  <c r="L87" i="3"/>
  <c r="L122" i="3" s="1"/>
  <c r="J122" i="3"/>
  <c r="J123" i="3" s="1"/>
  <c r="J88" i="3"/>
  <c r="O41" i="3"/>
  <c r="P6" i="3"/>
  <c r="T6" i="3"/>
  <c r="N6" i="3"/>
  <c r="U6" i="3"/>
  <c r="Q6" i="3"/>
  <c r="H87" i="3"/>
  <c r="C88" i="3"/>
  <c r="C122" i="3"/>
  <c r="C123" i="3" s="1"/>
  <c r="I122" i="3"/>
  <c r="I123" i="3" s="1"/>
  <c r="I88" i="3"/>
  <c r="P41" i="3"/>
  <c r="Q41" i="3"/>
  <c r="O6" i="3"/>
  <c r="M39" i="3"/>
  <c r="D87" i="3"/>
  <c r="E87" i="3"/>
  <c r="V6" i="3"/>
  <c r="K87" i="3"/>
  <c r="G87" i="3"/>
  <c r="R6" i="3"/>
  <c r="V41" i="3" l="1"/>
  <c r="U147" i="3"/>
  <c r="S41" i="3"/>
  <c r="S147" i="3"/>
  <c r="U41" i="3"/>
  <c r="T147" i="3"/>
  <c r="M41" i="3"/>
  <c r="M147" i="3"/>
  <c r="F122" i="3"/>
  <c r="F123" i="3" s="1"/>
  <c r="T41" i="3"/>
  <c r="H88" i="3"/>
  <c r="H122" i="3"/>
  <c r="H123" i="3" s="1"/>
  <c r="D122" i="3"/>
  <c r="D123" i="3" s="1"/>
  <c r="D88" i="3"/>
  <c r="E122" i="3"/>
  <c r="E123" i="3" s="1"/>
  <c r="E88" i="3"/>
  <c r="N41" i="3"/>
  <c r="G88" i="3"/>
  <c r="G122" i="3"/>
  <c r="G123" i="3" s="1"/>
  <c r="K88" i="3"/>
  <c r="K122" i="3"/>
  <c r="K123" i="3" s="1"/>
  <c r="I5" i="236"/>
  <c r="I90" i="236" s="1"/>
  <c r="J5" i="236" l="1"/>
  <c r="J90" i="236" s="1"/>
  <c r="K5" i="236" l="1"/>
  <c r="K90" i="236" s="1"/>
  <c r="L5" i="236"/>
  <c r="L90" i="236" s="1"/>
  <c r="I16" i="236" l="1"/>
  <c r="I101" i="236" s="1"/>
  <c r="H16" i="236"/>
  <c r="H101" i="236" s="1"/>
  <c r="J16" i="236" l="1"/>
  <c r="J101" i="236" s="1"/>
  <c r="K16" i="236" l="1"/>
  <c r="K101" i="236" s="1"/>
  <c r="L16" i="236" l="1"/>
  <c r="L101" i="236" s="1"/>
  <c r="M16" i="236"/>
  <c r="M101" i="236" s="1"/>
</calcChain>
</file>

<file path=xl/sharedStrings.xml><?xml version="1.0" encoding="utf-8"?>
<sst xmlns="http://schemas.openxmlformats.org/spreadsheetml/2006/main" count="556" uniqueCount="183">
  <si>
    <t>TWh</t>
  </si>
  <si>
    <t>Int</t>
  </si>
  <si>
    <t>LDZ Peak</t>
  </si>
  <si>
    <t>% Growth</t>
  </si>
  <si>
    <t>GWh/d</t>
  </si>
  <si>
    <t>% Change</t>
  </si>
  <si>
    <t>Load Category</t>
  </si>
  <si>
    <t>0 to 73 MWh</t>
  </si>
  <si>
    <t>73 to 732 MWh</t>
  </si>
  <si>
    <t>Total LDZ</t>
  </si>
  <si>
    <t>Shrinkage</t>
  </si>
  <si>
    <t>Total Throughput</t>
  </si>
  <si>
    <t>LDZ</t>
  </si>
  <si>
    <t>Firm</t>
  </si>
  <si>
    <t>Interruptible</t>
  </si>
  <si>
    <t>Chapter 3 - Demand</t>
  </si>
  <si>
    <t>Links</t>
  </si>
  <si>
    <t>Data Table</t>
  </si>
  <si>
    <t>Chart</t>
  </si>
  <si>
    <t>Appendix 2</t>
  </si>
  <si>
    <t>Appendix 3</t>
  </si>
  <si>
    <t>Growth</t>
  </si>
  <si>
    <t>0-73 MWh</t>
  </si>
  <si>
    <t>73-732 MWh</t>
  </si>
  <si>
    <t>&gt;732 MWh Firm</t>
  </si>
  <si>
    <t>Total Consumption</t>
  </si>
  <si>
    <t>Total Demand (Throughput)</t>
  </si>
  <si>
    <t>Gas Supply Year</t>
  </si>
  <si>
    <t>North West</t>
  </si>
  <si>
    <t>East Midlands</t>
  </si>
  <si>
    <t>West Midlands</t>
  </si>
  <si>
    <t>TABLE A2.1B – East Midlands LDZ Forecast Annual Demand – Split by Load Categories (TWh)</t>
  </si>
  <si>
    <t>FIGURE A2.1B – East Midlands LDZ Forecast Annual Demand – Split by Load Categories</t>
  </si>
  <si>
    <t>East Anglia</t>
  </si>
  <si>
    <t>Weather Corrected Demand</t>
  </si>
  <si>
    <t>15/16</t>
  </si>
  <si>
    <t>FIGURE 3.2H – East Midlands LDZ Historical &amp; Forecast 1 in 20 Peak Gas Demand</t>
  </si>
  <si>
    <t>FIGURE 3.2L – Aggregate National Grid Gas LDZ Historical &amp; Forecast 1 in 20 Peak Gas Demand</t>
  </si>
  <si>
    <t>FIGURE A2.1F – Aggregate National Grid Gas LDZ Forecast Annual Demand – Split by Load Categories</t>
  </si>
  <si>
    <t>16/17</t>
  </si>
  <si>
    <t>17/18</t>
  </si>
  <si>
    <t>Maximum Day</t>
  </si>
  <si>
    <t>Demand</t>
  </si>
  <si>
    <t>Minimum Day</t>
  </si>
  <si>
    <t>FY 1</t>
  </si>
  <si>
    <t>FY 2</t>
  </si>
  <si>
    <t>FY 3</t>
  </si>
  <si>
    <t>FY 4</t>
  </si>
  <si>
    <t>FY 5</t>
  </si>
  <si>
    <t>FY 6</t>
  </si>
  <si>
    <t>FY 7</t>
  </si>
  <si>
    <t>FY 8</t>
  </si>
  <si>
    <t>FY 9</t>
  </si>
  <si>
    <t>FY 10</t>
  </si>
  <si>
    <t>Yr 0</t>
  </si>
  <si>
    <t>Yr -1</t>
  </si>
  <si>
    <t>Yr -2</t>
  </si>
  <si>
    <t>Yr -3</t>
  </si>
  <si>
    <t>Yr -4</t>
  </si>
  <si>
    <t>Yr -5</t>
  </si>
  <si>
    <t>Yr -6</t>
  </si>
  <si>
    <t>Yr -7</t>
  </si>
  <si>
    <t>Yr -8</t>
  </si>
  <si>
    <t>Yr -9</t>
  </si>
  <si>
    <t>18/19</t>
  </si>
  <si>
    <t>19/20</t>
  </si>
  <si>
    <t>20/21</t>
  </si>
  <si>
    <t xml:space="preserve">NDM &gt;732 MWh </t>
  </si>
  <si>
    <t>Total NDM</t>
  </si>
  <si>
    <t>Total DM</t>
  </si>
  <si>
    <t>21/22</t>
  </si>
  <si>
    <t>73.2-732 MWh</t>
  </si>
  <si>
    <t>Table</t>
  </si>
  <si>
    <t>DS35 Source</t>
  </si>
  <si>
    <t>NDM &gt;732 MWh + Total DM</t>
  </si>
  <si>
    <t>Sum of 1-4</t>
  </si>
  <si>
    <t>Sum of 5-6</t>
  </si>
  <si>
    <t>22/23</t>
  </si>
  <si>
    <t>Current DS35 - Calendar Year</t>
  </si>
  <si>
    <t>Previous DS35 - Calendar Year</t>
  </si>
  <si>
    <t>23/24</t>
  </si>
  <si>
    <t>FIGURE 3.2G – East Anglia LDZ Historical &amp; Forecast 1 in 20 Peak Gas Demand</t>
  </si>
  <si>
    <t>FIGURE 3.2J – North West LDZ Historical &amp; Forecast 1 in 20 Peak Gas Demand</t>
  </si>
  <si>
    <t>FIGURE 3.2K – West Midlands LDZ Historical &amp; Forecast 1 in 20 Peak Gas Demand</t>
  </si>
  <si>
    <t>FIGURE 3.2A – East Anglia LDZ Historical &amp; Forecast Annual Gas Demand</t>
  </si>
  <si>
    <t>FIGURE 3.2B – East Midlands LDZ Historical &amp; Forecast Annual Gas Demand</t>
  </si>
  <si>
    <t>FIGURE 3.2D – North West LDZ Historical &amp; Forecast Annual Gas Demand</t>
  </si>
  <si>
    <t>FIGURE 3.2E – West Midlands LDZ Historical &amp; Forecast Annual Gas Demand</t>
  </si>
  <si>
    <t>FIGURE 3.2F – Aggregate National Grid Gas LDZ Historical &amp; Forecast Annual Gas Demand</t>
  </si>
  <si>
    <t>FIGURE 3.3A – Comparison of East Anglia LDZ Annual Demand Forecasts</t>
  </si>
  <si>
    <t>FIGURE 3.3B – Comparison of East Midlands LDZ Annual Demand Forecasts</t>
  </si>
  <si>
    <t>FIGURE 3.3D – Comparison of North West LDZ Annual Demand Forecasts</t>
  </si>
  <si>
    <t>FIGURE 3.3E – Comparison of West Midlands LDZ Annual Demand Forecasts</t>
  </si>
  <si>
    <t>FIGURE 3.3F – Comparison of Aggregate National Grid Gas LDZ Annual Demand Forecasts</t>
  </si>
  <si>
    <t>FIGURE A2.1A – East Anglia LDZ Forecast Annual Demand – Split by Load Categories</t>
  </si>
  <si>
    <t>FIGURE A2.1D – North West LDZ Forecast Annual Demand – Split by Load Categories</t>
  </si>
  <si>
    <t>FIGURE A2.1E – West Midlands LDZ Forecast Annual Demand – Split by Load Categories</t>
  </si>
  <si>
    <t>TABLE A2.1A – East Anglia LDZ Forecast Annual Demand – Split by Load Categories (TWh)</t>
  </si>
  <si>
    <t>TABLE A2.1D – North West LDZ Forecast Annual Demand – Split by Load Categories (TWh)</t>
  </si>
  <si>
    <t>TABLE A2.1E – West Midlands LDZ Forecast Annual Demand – Split by Load Categories (TWh)</t>
  </si>
  <si>
    <t>FIGURE 3.2C – North London LDZ Historical &amp; Forecast Annual Gas Demand</t>
  </si>
  <si>
    <t>FIGURE 3.2I – North London LDZ Historical &amp; Forecast 1 in 20 Peak Gas Demand</t>
  </si>
  <si>
    <t>FIGURE 3.3C – Comparison of North London LDZ Annual Demand Forecasts</t>
  </si>
  <si>
    <t>FIGURE A2.1C – North London LDZ Forecast Annual Demand – Split by Load Categories</t>
  </si>
  <si>
    <t>North London</t>
  </si>
  <si>
    <t>TABLE A2.1C – North London LDZ Forecast Annual Demand – Split by Load Categories (TWh)</t>
  </si>
  <si>
    <t>24/25</t>
  </si>
  <si>
    <t>25/26</t>
  </si>
  <si>
    <t>26/27</t>
  </si>
  <si>
    <t>DS35</t>
  </si>
  <si>
    <t>Calendar Year</t>
  </si>
  <si>
    <t>Peak</t>
  </si>
  <si>
    <t>Calendar</t>
  </si>
  <si>
    <t>Supply</t>
  </si>
  <si>
    <t>27/28</t>
  </si>
  <si>
    <t>28/29</t>
  </si>
  <si>
    <t>check again later in year</t>
  </si>
  <si>
    <t>FIGURE 3.2F – Aggregate Cadent Gas LDZ Historical &amp; Forecast Annual Gas Demand</t>
  </si>
  <si>
    <t>FIGURE 3.2L – Aggregate Cadent Gas LDZ Historical &amp; Forecast 1 in 20 Peak Gas Demand</t>
  </si>
  <si>
    <t>FIGURE 3.3F – Comparison of Aggregate Cadent Gas LDZ Annual Demand Forecasts</t>
  </si>
  <si>
    <t>TABLE A2.1F – Aggregate Cadent Gas LDZ Forecast Annual Demand – Split by Load Categories (TWh)</t>
  </si>
  <si>
    <t>FIGURE A2.1F – Aggregate Cadent Gas LDZ Forecast Annual Demand – Split by Load Categories</t>
  </si>
  <si>
    <t>29/30</t>
  </si>
  <si>
    <t>mcm</t>
  </si>
  <si>
    <t>CV</t>
  </si>
  <si>
    <t>MWh</t>
  </si>
  <si>
    <t>GWh</t>
  </si>
  <si>
    <t>30/31</t>
  </si>
  <si>
    <t>ECC</t>
  </si>
  <si>
    <t>Conversion from mcm to MWh, CV is on the DS1 file</t>
  </si>
  <si>
    <t>Date</t>
  </si>
  <si>
    <t>EM</t>
  </si>
  <si>
    <t>WM</t>
  </si>
  <si>
    <t>NW</t>
  </si>
  <si>
    <t>NL</t>
  </si>
  <si>
    <t>EA</t>
  </si>
  <si>
    <t>Row Labels</t>
  </si>
  <si>
    <t>Grand Total</t>
  </si>
  <si>
    <t>2021</t>
  </si>
  <si>
    <t>Oct</t>
  </si>
  <si>
    <t>Nov</t>
  </si>
  <si>
    <t>Dec</t>
  </si>
  <si>
    <t>2022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</si>
  <si>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</si>
  <si>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</si>
  <si>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</si>
  <si>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</si>
  <si>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</si>
  <si>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</si>
  <si>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</si>
  <si>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</si>
  <si>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</si>
  <si>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Min of EM</t>
  </si>
  <si>
    <t>Min of EA</t>
  </si>
  <si>
    <t>Min of NL</t>
  </si>
  <si>
    <t>Min of NW</t>
  </si>
  <si>
    <t>Min of WM</t>
  </si>
  <si>
    <t>Max of EM</t>
  </si>
  <si>
    <t>Max of EA</t>
  </si>
  <si>
    <t>Max of NL</t>
  </si>
  <si>
    <t>Max of NW</t>
  </si>
  <si>
    <t>Max of WM</t>
  </si>
  <si>
    <t>Weather Corrected</t>
  </si>
  <si>
    <t>New charts</t>
  </si>
  <si>
    <t>Chapter3 Demand</t>
  </si>
  <si>
    <t>31/32</t>
  </si>
  <si>
    <t>2024 Forecast</t>
  </si>
  <si>
    <t>Long Term Development Plan Data Tables and Charts 2024</t>
  </si>
  <si>
    <t>32/33</t>
  </si>
  <si>
    <t>33/34</t>
  </si>
  <si>
    <t>2025 Forecast</t>
  </si>
  <si>
    <t>34/35</t>
  </si>
  <si>
    <t>TABLE A3.1A - East Anglia LDZ Annual Demand for 2024 (TWh)</t>
  </si>
  <si>
    <t>2024 Actual Demand</t>
  </si>
  <si>
    <t>2024 LTDP Forecast Demand</t>
  </si>
  <si>
    <t>TABLE A3.1B - East Midlands LDZ Annual Demand for 2024 (TWh)</t>
  </si>
  <si>
    <t>TABLE A3.1C - North London LDZ Annual Demand for 2024 (TWh)</t>
  </si>
  <si>
    <t>TABLE A3.1D - North West LDZ Annual Demand for 2024 (TWh)</t>
  </si>
  <si>
    <t>TABLE A3.1E - West Midlands LDZ Annual Demand for 2024 (TWh)</t>
  </si>
  <si>
    <t>TABLE A3.1F - Aggregate Cadent Gas LDZ Annual Demand for 2024 (TWh)</t>
  </si>
  <si>
    <t>TABLE A3.2A - Actual GD UK Input Flows on Maximum Demand Day of Gas Year 2024/25 (Mcmd)</t>
  </si>
  <si>
    <t>TABLE A3.2B - Actual GD UK Input Flows on the Minimum Demand Day of Gas Year 2024/25 (Mcmd)</t>
  </si>
  <si>
    <t>1 in 20 Forecast Peak for 2024/25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</si>
</sst>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"/>
    <numFmt numFmtId="165" formatCode="0.0%"/>
    <numFmt numFmtId="166" formatCode="0.000"/>
    <numFmt numFmtId="167" formatCode="0.0000"/>
    <numFmt numFmtId="168" formatCode="_-* #,##0.00\ _D_M_-;\-* #,##0.00\ _D_M_-;_-* &quot;-&quot;??\ _D_M_-;_-@_-"/>
    <numFmt numFmtId="169" formatCode="_-[$€-2]* #,##0.00_-;\-[$€-2]* #,##0.00_-;_-[$€-2]* &quot;-&quot;??_-"/>
  </numFmts>
  <fonts count="8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sz val="10"/>
      <color indexed="12"/>
      <name val="Arial"/>
      <family val="2"/>
    </font>
    <font>
      <sz val="10"/>
      <name val="Wingdings 2"/>
      <family val="1"/>
      <charset val="2"/>
    </font>
    <font>
      <sz val="10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0"/>
      <color indexed="23"/>
      <name val="Arial"/>
      <family val="2"/>
    </font>
    <font>
      <b/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4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2"/>
      <name val="Arial MT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sz val="10"/>
      <color indexed="8"/>
      <name val="Tahoma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11"/>
      <color theme="1"/>
      <name val="Comic Sans MS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sz val="10"/>
      <name val="MS Sans Serif"/>
      <family val="2"/>
    </font>
    <font>
      <u/>
      <sz val="11"/>
      <color indexed="12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Comic Sans MS"/>
      <family val="4"/>
    </font>
    <font>
      <sz val="8"/>
      <name val="Tahoma"/>
      <family val="2"/>
    </font>
  </fonts>
  <fills count="8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48"/>
        <bgColor indexed="48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A4616"/>
        <bgColor indexed="64"/>
      </patternFill>
    </fill>
    <fill>
      <patternFill patternType="solid">
        <fgColor rgb="FF373A3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55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99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3" fillId="0" borderId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7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9" fillId="12" borderId="0" applyNumberFormat="0" applyBorder="0" applyAlignment="0" applyProtection="0"/>
    <xf numFmtId="0" fontId="19" fillId="7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5" fillId="26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21" borderId="0" applyNumberFormat="0" applyBorder="0" applyAlignment="0" applyProtection="0"/>
    <xf numFmtId="0" fontId="25" fillId="30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6" fillId="21" borderId="0" applyNumberFormat="0" applyBorder="0" applyAlignment="0" applyProtection="0"/>
    <xf numFmtId="0" fontId="27" fillId="32" borderId="26" applyNumberFormat="0" applyAlignment="0" applyProtection="0"/>
    <xf numFmtId="0" fontId="28" fillId="22" borderId="27" applyNumberFormat="0" applyAlignment="0" applyProtection="0"/>
    <xf numFmtId="168" fontId="6" fillId="0" borderId="0" applyFont="0" applyFill="0" applyBorder="0" applyAlignment="0" applyProtection="0"/>
    <xf numFmtId="0" fontId="29" fillId="33" borderId="0" applyNumberFormat="0" applyBorder="0" applyAlignment="0" applyProtection="0"/>
    <xf numFmtId="0" fontId="29" fillId="34" borderId="0" applyNumberFormat="0" applyBorder="0" applyAlignment="0" applyProtection="0"/>
    <xf numFmtId="0" fontId="29" fillId="35" borderId="0" applyNumberFormat="0" applyBorder="0" applyAlignment="0" applyProtection="0"/>
    <xf numFmtId="169" fontId="30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36" borderId="0" applyNumberFormat="0" applyBorder="0" applyAlignment="0" applyProtection="0"/>
    <xf numFmtId="0" fontId="33" fillId="0" borderId="28" applyNumberFormat="0" applyFill="0" applyAlignment="0" applyProtection="0"/>
    <xf numFmtId="0" fontId="34" fillId="0" borderId="29" applyNumberFormat="0" applyFill="0" applyAlignment="0" applyProtection="0"/>
    <xf numFmtId="0" fontId="35" fillId="0" borderId="30" applyNumberFormat="0" applyFill="0" applyAlignment="0" applyProtection="0"/>
    <xf numFmtId="0" fontId="35" fillId="0" borderId="0" applyNumberFormat="0" applyFill="0" applyBorder="0" applyAlignment="0" applyProtection="0"/>
    <xf numFmtId="0" fontId="36" fillId="30" borderId="26" applyNumberFormat="0" applyAlignment="0" applyProtection="0"/>
    <xf numFmtId="0" fontId="37" fillId="0" borderId="31" applyNumberFormat="0" applyFill="0" applyAlignment="0" applyProtection="0"/>
    <xf numFmtId="0" fontId="38" fillId="30" borderId="0" applyNumberFormat="0" applyBorder="0" applyAlignment="0" applyProtection="0"/>
    <xf numFmtId="0" fontId="6" fillId="0" borderId="0"/>
    <xf numFmtId="0" fontId="6" fillId="29" borderId="32" applyNumberFormat="0" applyFont="0" applyAlignment="0" applyProtection="0"/>
    <xf numFmtId="0" fontId="39" fillId="32" borderId="33" applyNumberFormat="0" applyAlignment="0" applyProtection="0"/>
    <xf numFmtId="4" fontId="40" fillId="37" borderId="34" applyNumberFormat="0" applyProtection="0">
      <alignment vertical="center"/>
    </xf>
    <xf numFmtId="4" fontId="41" fillId="37" borderId="34" applyNumberFormat="0" applyProtection="0">
      <alignment vertical="center"/>
    </xf>
    <xf numFmtId="4" fontId="40" fillId="37" borderId="34" applyNumberFormat="0" applyProtection="0">
      <alignment horizontal="left" vertical="center" indent="1"/>
    </xf>
    <xf numFmtId="0" fontId="40" fillId="37" borderId="34" applyNumberFormat="0" applyProtection="0">
      <alignment horizontal="left" vertical="top" indent="1"/>
    </xf>
    <xf numFmtId="4" fontId="40" fillId="6" borderId="0" applyNumberFormat="0" applyProtection="0">
      <alignment horizontal="left" vertical="center" indent="1"/>
    </xf>
    <xf numFmtId="4" fontId="18" fillId="11" borderId="34" applyNumberFormat="0" applyProtection="0">
      <alignment horizontal="right" vertical="center"/>
    </xf>
    <xf numFmtId="4" fontId="18" fillId="7" borderId="34" applyNumberFormat="0" applyProtection="0">
      <alignment horizontal="right" vertical="center"/>
    </xf>
    <xf numFmtId="4" fontId="18" fillId="38" borderId="34" applyNumberFormat="0" applyProtection="0">
      <alignment horizontal="right" vertical="center"/>
    </xf>
    <xf numFmtId="4" fontId="18" fillId="39" borderId="34" applyNumberFormat="0" applyProtection="0">
      <alignment horizontal="right" vertical="center"/>
    </xf>
    <xf numFmtId="4" fontId="18" fillId="40" borderId="34" applyNumberFormat="0" applyProtection="0">
      <alignment horizontal="right" vertical="center"/>
    </xf>
    <xf numFmtId="4" fontId="18" fillId="41" borderId="34" applyNumberFormat="0" applyProtection="0">
      <alignment horizontal="right" vertical="center"/>
    </xf>
    <xf numFmtId="4" fontId="18" fillId="13" borderId="34" applyNumberFormat="0" applyProtection="0">
      <alignment horizontal="right" vertical="center"/>
    </xf>
    <xf numFmtId="4" fontId="18" fillId="42" borderId="34" applyNumberFormat="0" applyProtection="0">
      <alignment horizontal="right" vertical="center"/>
    </xf>
    <xf numFmtId="4" fontId="18" fillId="43" borderId="34" applyNumberFormat="0" applyProtection="0">
      <alignment horizontal="right" vertical="center"/>
    </xf>
    <xf numFmtId="4" fontId="40" fillId="44" borderId="35" applyNumberFormat="0" applyProtection="0">
      <alignment horizontal="left" vertical="center" indent="1"/>
    </xf>
    <xf numFmtId="4" fontId="18" fillId="45" borderId="0" applyNumberFormat="0" applyProtection="0">
      <alignment horizontal="left" vertical="center" indent="1"/>
    </xf>
    <xf numFmtId="4" fontId="42" fillId="12" borderId="0" applyNumberFormat="0" applyProtection="0">
      <alignment horizontal="left" vertical="center" indent="1"/>
    </xf>
    <xf numFmtId="4" fontId="18" fillId="6" borderId="34" applyNumberFormat="0" applyProtection="0">
      <alignment horizontal="right" vertical="center"/>
    </xf>
    <xf numFmtId="4" fontId="18" fillId="45" borderId="0" applyNumberFormat="0" applyProtection="0">
      <alignment horizontal="left" vertical="center" indent="1"/>
    </xf>
    <xf numFmtId="4" fontId="18" fillId="6" borderId="0" applyNumberFormat="0" applyProtection="0">
      <alignment horizontal="left" vertical="center" indent="1"/>
    </xf>
    <xf numFmtId="0" fontId="6" fillId="12" borderId="34" applyNumberFormat="0" applyProtection="0">
      <alignment horizontal="left" vertical="center" indent="1"/>
    </xf>
    <xf numFmtId="0" fontId="6" fillId="12" borderId="34" applyNumberFormat="0" applyProtection="0">
      <alignment horizontal="left" vertical="top" indent="1"/>
    </xf>
    <xf numFmtId="0" fontId="6" fillId="6" borderId="34" applyNumberFormat="0" applyProtection="0">
      <alignment horizontal="left" vertical="center" indent="1"/>
    </xf>
    <xf numFmtId="0" fontId="6" fillId="6" borderId="34" applyNumberFormat="0" applyProtection="0">
      <alignment horizontal="left" vertical="top" indent="1"/>
    </xf>
    <xf numFmtId="0" fontId="6" fillId="10" borderId="34" applyNumberFormat="0" applyProtection="0">
      <alignment horizontal="left" vertical="center" indent="1"/>
    </xf>
    <xf numFmtId="0" fontId="6" fillId="10" borderId="34" applyNumberFormat="0" applyProtection="0">
      <alignment horizontal="left" vertical="top" indent="1"/>
    </xf>
    <xf numFmtId="0" fontId="6" fillId="45" borderId="34" applyNumberFormat="0" applyProtection="0">
      <alignment horizontal="left" vertical="center" indent="1"/>
    </xf>
    <xf numFmtId="0" fontId="6" fillId="45" borderId="34" applyNumberFormat="0" applyProtection="0">
      <alignment horizontal="left" vertical="top" indent="1"/>
    </xf>
    <xf numFmtId="0" fontId="6" fillId="9" borderId="25" applyNumberFormat="0">
      <protection locked="0"/>
    </xf>
    <xf numFmtId="4" fontId="18" fillId="8" borderId="34" applyNumberFormat="0" applyProtection="0">
      <alignment vertical="center"/>
    </xf>
    <xf numFmtId="4" fontId="43" fillId="8" borderId="34" applyNumberFormat="0" applyProtection="0">
      <alignment vertical="center"/>
    </xf>
    <xf numFmtId="4" fontId="18" fillId="8" borderId="34" applyNumberFormat="0" applyProtection="0">
      <alignment horizontal="left" vertical="center" indent="1"/>
    </xf>
    <xf numFmtId="0" fontId="18" fillId="8" borderId="34" applyNumberFormat="0" applyProtection="0">
      <alignment horizontal="left" vertical="top" indent="1"/>
    </xf>
    <xf numFmtId="4" fontId="18" fillId="45" borderId="34" applyNumberFormat="0" applyProtection="0">
      <alignment horizontal="right" vertical="center"/>
    </xf>
    <xf numFmtId="4" fontId="43" fillId="45" borderId="34" applyNumberFormat="0" applyProtection="0">
      <alignment horizontal="right" vertical="center"/>
    </xf>
    <xf numFmtId="4" fontId="18" fillId="6" borderId="34" applyNumberFormat="0" applyProtection="0">
      <alignment horizontal="left" vertical="center" indent="1"/>
    </xf>
    <xf numFmtId="0" fontId="18" fillId="6" borderId="34" applyNumberFormat="0" applyProtection="0">
      <alignment horizontal="left" vertical="top" indent="1"/>
    </xf>
    <xf numFmtId="4" fontId="44" fillId="46" borderId="0" applyNumberFormat="0" applyProtection="0">
      <alignment horizontal="left" vertical="center" indent="1"/>
    </xf>
    <xf numFmtId="4" fontId="15" fillId="45" borderId="34" applyNumberFormat="0" applyProtection="0">
      <alignment horizontal="right"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9" fillId="0" borderId="36" applyNumberFormat="0" applyFill="0" applyAlignment="0" applyProtection="0"/>
    <xf numFmtId="0" fontId="46" fillId="0" borderId="0" applyNumberFormat="0" applyFill="0" applyBorder="0" applyAlignment="0" applyProtection="0"/>
    <xf numFmtId="0" fontId="6" fillId="0" borderId="0"/>
    <xf numFmtId="0" fontId="6" fillId="0" borderId="0"/>
    <xf numFmtId="0" fontId="50" fillId="0" borderId="0"/>
    <xf numFmtId="0" fontId="24" fillId="0" borderId="0"/>
    <xf numFmtId="0" fontId="4" fillId="0" borderId="0"/>
    <xf numFmtId="0" fontId="4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3" fillId="0" borderId="0"/>
    <xf numFmtId="0" fontId="50" fillId="0" borderId="0"/>
    <xf numFmtId="0" fontId="24" fillId="76" borderId="0" applyNumberFormat="0" applyBorder="0" applyAlignment="0" applyProtection="0"/>
    <xf numFmtId="0" fontId="24" fillId="11" borderId="0" applyNumberFormat="0" applyBorder="0" applyAlignment="0" applyProtection="0"/>
    <xf numFmtId="0" fontId="24" fillId="77" borderId="0" applyNumberFormat="0" applyBorder="0" applyAlignment="0" applyProtection="0"/>
    <xf numFmtId="0" fontId="24" fillId="78" borderId="0" applyNumberFormat="0" applyBorder="0" applyAlignment="0" applyProtection="0"/>
    <xf numFmtId="0" fontId="24" fillId="79" borderId="0" applyNumberFormat="0" applyBorder="0" applyAlignment="0" applyProtection="0"/>
    <xf numFmtId="0" fontId="24" fillId="15" borderId="0" applyNumberFormat="0" applyBorder="0" applyAlignment="0" applyProtection="0"/>
    <xf numFmtId="0" fontId="24" fillId="10" borderId="0" applyNumberFormat="0" applyBorder="0" applyAlignment="0" applyProtection="0"/>
    <xf numFmtId="0" fontId="24" fillId="7" borderId="0" applyNumberFormat="0" applyBorder="0" applyAlignment="0" applyProtection="0"/>
    <xf numFmtId="0" fontId="24" fillId="43" borderId="0" applyNumberFormat="0" applyBorder="0" applyAlignment="0" applyProtection="0"/>
    <xf numFmtId="0" fontId="24" fillId="78" borderId="0" applyNumberFormat="0" applyBorder="0" applyAlignment="0" applyProtection="0"/>
    <xf numFmtId="0" fontId="24" fillId="10" borderId="0" applyNumberFormat="0" applyBorder="0" applyAlignment="0" applyProtection="0"/>
    <xf numFmtId="0" fontId="24" fillId="39" borderId="0" applyNumberFormat="0" applyBorder="0" applyAlignment="0" applyProtection="0"/>
    <xf numFmtId="0" fontId="25" fillId="80" borderId="0" applyNumberFormat="0" applyBorder="0" applyAlignment="0" applyProtection="0"/>
    <xf numFmtId="0" fontId="25" fillId="7" borderId="0" applyNumberFormat="0" applyBorder="0" applyAlignment="0" applyProtection="0"/>
    <xf numFmtId="0" fontId="25" fillId="43" borderId="0" applyNumberFormat="0" applyBorder="0" applyAlignment="0" applyProtection="0"/>
    <xf numFmtId="0" fontId="25" fillId="81" borderId="0" applyNumberFormat="0" applyBorder="0" applyAlignment="0" applyProtection="0"/>
    <xf numFmtId="0" fontId="25" fillId="82" borderId="0" applyNumberFormat="0" applyBorder="0" applyAlignment="0" applyProtection="0"/>
    <xf numFmtId="0" fontId="25" fillId="40" borderId="0" applyNumberFormat="0" applyBorder="0" applyAlignment="0" applyProtection="0"/>
    <xf numFmtId="0" fontId="25" fillId="83" borderId="0" applyNumberFormat="0" applyBorder="0" applyAlignment="0" applyProtection="0"/>
    <xf numFmtId="0" fontId="25" fillId="38" borderId="0" applyNumberFormat="0" applyBorder="0" applyAlignment="0" applyProtection="0"/>
    <xf numFmtId="0" fontId="25" fillId="13" borderId="0" applyNumberFormat="0" applyBorder="0" applyAlignment="0" applyProtection="0"/>
    <xf numFmtId="0" fontId="25" fillId="81" borderId="0" applyNumberFormat="0" applyBorder="0" applyAlignment="0" applyProtection="0"/>
    <xf numFmtId="0" fontId="25" fillId="82" borderId="0" applyNumberFormat="0" applyBorder="0" applyAlignment="0" applyProtection="0"/>
    <xf numFmtId="0" fontId="25" fillId="41" borderId="0" applyNumberFormat="0" applyBorder="0" applyAlignment="0" applyProtection="0"/>
    <xf numFmtId="0" fontId="69" fillId="11" borderId="0" applyNumberFormat="0" applyBorder="0" applyAlignment="0" applyProtection="0"/>
    <xf numFmtId="0" fontId="70" fillId="14" borderId="26" applyNumberFormat="0" applyAlignment="0" applyProtection="0"/>
    <xf numFmtId="0" fontId="28" fillId="84" borderId="27" applyNumberFormat="0" applyAlignment="0" applyProtection="0"/>
    <xf numFmtId="0" fontId="71" fillId="0" borderId="0" applyNumberFormat="0" applyFill="0" applyBorder="0" applyAlignment="0" applyProtection="0"/>
    <xf numFmtId="0" fontId="32" fillId="77" borderId="0" applyNumberFormat="0" applyBorder="0" applyAlignment="0" applyProtection="0"/>
    <xf numFmtId="0" fontId="72" fillId="0" borderId="59" applyNumberFormat="0" applyFill="0" applyAlignment="0" applyProtection="0"/>
    <xf numFmtId="0" fontId="73" fillId="0" borderId="29" applyNumberFormat="0" applyFill="0" applyAlignment="0" applyProtection="0"/>
    <xf numFmtId="0" fontId="74" fillId="0" borderId="60" applyNumberFormat="0" applyFill="0" applyAlignment="0" applyProtection="0"/>
    <xf numFmtId="0" fontId="74" fillId="0" borderId="0" applyNumberFormat="0" applyFill="0" applyBorder="0" applyAlignment="0" applyProtection="0"/>
    <xf numFmtId="0" fontId="75" fillId="15" borderId="26" applyNumberFormat="0" applyAlignment="0" applyProtection="0"/>
    <xf numFmtId="0" fontId="76" fillId="0" borderId="61" applyNumberFormat="0" applyFill="0" applyAlignment="0" applyProtection="0"/>
    <xf numFmtId="0" fontId="38" fillId="37" borderId="0" applyNumberFormat="0" applyBorder="0" applyAlignment="0" applyProtection="0"/>
    <xf numFmtId="0" fontId="50" fillId="8" borderId="32" applyNumberFormat="0" applyFont="0" applyAlignment="0" applyProtection="0"/>
    <xf numFmtId="0" fontId="39" fillId="14" borderId="33" applyNumberFormat="0" applyAlignment="0" applyProtection="0"/>
    <xf numFmtId="0" fontId="77" fillId="0" borderId="0" applyNumberFormat="0" applyFill="0" applyBorder="0" applyAlignment="0" applyProtection="0"/>
    <xf numFmtId="0" fontId="29" fillId="0" borderId="62" applyNumberFormat="0" applyFill="0" applyAlignment="0" applyProtection="0"/>
    <xf numFmtId="0" fontId="46" fillId="0" borderId="0" applyNumberFormat="0" applyFill="0" applyBorder="0" applyAlignment="0" applyProtection="0"/>
    <xf numFmtId="0" fontId="24" fillId="0" borderId="0"/>
    <xf numFmtId="0" fontId="3" fillId="0" borderId="0"/>
    <xf numFmtId="0" fontId="50" fillId="0" borderId="0"/>
    <xf numFmtId="0" fontId="50" fillId="0" borderId="0"/>
    <xf numFmtId="0" fontId="24" fillId="0" borderId="0"/>
    <xf numFmtId="0" fontId="6" fillId="0" borderId="0"/>
    <xf numFmtId="0" fontId="3" fillId="76" borderId="0" applyNumberFormat="0" applyBorder="0" applyAlignment="0" applyProtection="0"/>
    <xf numFmtId="0" fontId="24" fillId="76" borderId="0" applyNumberFormat="0" applyBorder="0" applyAlignment="0" applyProtection="0"/>
    <xf numFmtId="0" fontId="3" fillId="76" borderId="0" applyNumberFormat="0" applyBorder="0" applyAlignment="0" applyProtection="0"/>
    <xf numFmtId="0" fontId="3" fillId="11" borderId="0" applyNumberFormat="0" applyBorder="0" applyAlignment="0" applyProtection="0"/>
    <xf numFmtId="0" fontId="24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77" borderId="0" applyNumberFormat="0" applyBorder="0" applyAlignment="0" applyProtection="0"/>
    <xf numFmtId="0" fontId="24" fillId="77" borderId="0" applyNumberFormat="0" applyBorder="0" applyAlignment="0" applyProtection="0"/>
    <xf numFmtId="0" fontId="3" fillId="77" borderId="0" applyNumberFormat="0" applyBorder="0" applyAlignment="0" applyProtection="0"/>
    <xf numFmtId="0" fontId="3" fillId="78" borderId="0" applyNumberFormat="0" applyBorder="0" applyAlignment="0" applyProtection="0"/>
    <xf numFmtId="0" fontId="24" fillId="78" borderId="0" applyNumberFormat="0" applyBorder="0" applyAlignment="0" applyProtection="0"/>
    <xf numFmtId="0" fontId="3" fillId="78" borderId="0" applyNumberFormat="0" applyBorder="0" applyAlignment="0" applyProtection="0"/>
    <xf numFmtId="0" fontId="3" fillId="70" borderId="0" applyNumberFormat="0" applyBorder="0" applyAlignment="0" applyProtection="0"/>
    <xf numFmtId="0" fontId="24" fillId="79" borderId="0" applyNumberFormat="0" applyBorder="0" applyAlignment="0" applyProtection="0"/>
    <xf numFmtId="0" fontId="3" fillId="70" borderId="0" applyNumberFormat="0" applyBorder="0" applyAlignment="0" applyProtection="0"/>
    <xf numFmtId="0" fontId="3" fillId="74" borderId="0" applyNumberFormat="0" applyBorder="0" applyAlignment="0" applyProtection="0"/>
    <xf numFmtId="0" fontId="24" fillId="15" borderId="0" applyNumberFormat="0" applyBorder="0" applyAlignment="0" applyProtection="0"/>
    <xf numFmtId="0" fontId="3" fillId="74" borderId="0" applyNumberFormat="0" applyBorder="0" applyAlignment="0" applyProtection="0"/>
    <xf numFmtId="0" fontId="3" fillId="61" borderId="0" applyNumberFormat="0" applyBorder="0" applyAlignment="0" applyProtection="0"/>
    <xf numFmtId="0" fontId="24" fillId="10" borderId="0" applyNumberFormat="0" applyBorder="0" applyAlignment="0" applyProtection="0"/>
    <xf numFmtId="0" fontId="3" fillId="61" borderId="0" applyNumberFormat="0" applyBorder="0" applyAlignment="0" applyProtection="0"/>
    <xf numFmtId="0" fontId="3" fillId="64" borderId="0" applyNumberFormat="0" applyBorder="0" applyAlignment="0" applyProtection="0"/>
    <xf numFmtId="0" fontId="24" fillId="7" borderId="0" applyNumberFormat="0" applyBorder="0" applyAlignment="0" applyProtection="0"/>
    <xf numFmtId="0" fontId="3" fillId="64" borderId="0" applyNumberFormat="0" applyBorder="0" applyAlignment="0" applyProtection="0"/>
    <xf numFmtId="0" fontId="3" fillId="43" borderId="0" applyNumberFormat="0" applyBorder="0" applyAlignment="0" applyProtection="0"/>
    <xf numFmtId="0" fontId="24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68" borderId="0" applyNumberFormat="0" applyBorder="0" applyAlignment="0" applyProtection="0"/>
    <xf numFmtId="0" fontId="24" fillId="78" borderId="0" applyNumberFormat="0" applyBorder="0" applyAlignment="0" applyProtection="0"/>
    <xf numFmtId="0" fontId="3" fillId="68" borderId="0" applyNumberFormat="0" applyBorder="0" applyAlignment="0" applyProtection="0"/>
    <xf numFmtId="0" fontId="3" fillId="71" borderId="0" applyNumberFormat="0" applyBorder="0" applyAlignment="0" applyProtection="0"/>
    <xf numFmtId="0" fontId="24" fillId="10" borderId="0" applyNumberFormat="0" applyBorder="0" applyAlignment="0" applyProtection="0"/>
    <xf numFmtId="0" fontId="3" fillId="71" borderId="0" applyNumberFormat="0" applyBorder="0" applyAlignment="0" applyProtection="0"/>
    <xf numFmtId="0" fontId="3" fillId="75" borderId="0" applyNumberFormat="0" applyBorder="0" applyAlignment="0" applyProtection="0"/>
    <xf numFmtId="0" fontId="24" fillId="39" borderId="0" applyNumberFormat="0" applyBorder="0" applyAlignment="0" applyProtection="0"/>
    <xf numFmtId="0" fontId="3" fillId="75" borderId="0" applyNumberFormat="0" applyBorder="0" applyAlignment="0" applyProtection="0"/>
    <xf numFmtId="0" fontId="66" fillId="62" borderId="0" applyNumberFormat="0" applyBorder="0" applyAlignment="0" applyProtection="0"/>
    <xf numFmtId="0" fontId="25" fillId="80" borderId="0" applyNumberFormat="0" applyBorder="0" applyAlignment="0" applyProtection="0"/>
    <xf numFmtId="0" fontId="66" fillId="62" borderId="0" applyNumberFormat="0" applyBorder="0" applyAlignment="0" applyProtection="0"/>
    <xf numFmtId="0" fontId="66" fillId="65" borderId="0" applyNumberFormat="0" applyBorder="0" applyAlignment="0" applyProtection="0"/>
    <xf numFmtId="0" fontId="25" fillId="7" borderId="0" applyNumberFormat="0" applyBorder="0" applyAlignment="0" applyProtection="0"/>
    <xf numFmtId="0" fontId="66" fillId="65" borderId="0" applyNumberFormat="0" applyBorder="0" applyAlignment="0" applyProtection="0"/>
    <xf numFmtId="0" fontId="66" fillId="43" borderId="0" applyNumberFormat="0" applyBorder="0" applyAlignment="0" applyProtection="0"/>
    <xf numFmtId="0" fontId="25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81" borderId="0" applyNumberFormat="0" applyBorder="0" applyAlignment="0" applyProtection="0"/>
    <xf numFmtId="0" fontId="25" fillId="81" borderId="0" applyNumberFormat="0" applyBorder="0" applyAlignment="0" applyProtection="0"/>
    <xf numFmtId="0" fontId="66" fillId="81" borderId="0" applyNumberFormat="0" applyBorder="0" applyAlignment="0" applyProtection="0"/>
    <xf numFmtId="0" fontId="66" fillId="72" borderId="0" applyNumberFormat="0" applyBorder="0" applyAlignment="0" applyProtection="0"/>
    <xf numFmtId="0" fontId="25" fillId="82" borderId="0" applyNumberFormat="0" applyBorder="0" applyAlignment="0" applyProtection="0"/>
    <xf numFmtId="0" fontId="66" fillId="72" borderId="0" applyNumberFormat="0" applyBorder="0" applyAlignment="0" applyProtection="0"/>
    <xf numFmtId="0" fontId="66" fillId="40" borderId="0" applyNumberFormat="0" applyBorder="0" applyAlignment="0" applyProtection="0"/>
    <xf numFmtId="0" fontId="25" fillId="40" borderId="0" applyNumberFormat="0" applyBorder="0" applyAlignment="0" applyProtection="0"/>
    <xf numFmtId="0" fontId="66" fillId="40" borderId="0" applyNumberFormat="0" applyBorder="0" applyAlignment="0" applyProtection="0"/>
    <xf numFmtId="0" fontId="66" fillId="60" borderId="0" applyNumberFormat="0" applyBorder="0" applyAlignment="0" applyProtection="0"/>
    <xf numFmtId="0" fontId="25" fillId="83" borderId="0" applyNumberFormat="0" applyBorder="0" applyAlignment="0" applyProtection="0"/>
    <xf numFmtId="0" fontId="66" fillId="60" borderId="0" applyNumberFormat="0" applyBorder="0" applyAlignment="0" applyProtection="0"/>
    <xf numFmtId="0" fontId="66" fillId="63" borderId="0" applyNumberFormat="0" applyBorder="0" applyAlignment="0" applyProtection="0"/>
    <xf numFmtId="0" fontId="25" fillId="38" borderId="0" applyNumberFormat="0" applyBorder="0" applyAlignment="0" applyProtection="0"/>
    <xf numFmtId="0" fontId="66" fillId="63" borderId="0" applyNumberFormat="0" applyBorder="0" applyAlignment="0" applyProtection="0"/>
    <xf numFmtId="0" fontId="66" fillId="66" borderId="0" applyNumberFormat="0" applyBorder="0" applyAlignment="0" applyProtection="0"/>
    <xf numFmtId="0" fontId="25" fillId="13" borderId="0" applyNumberFormat="0" applyBorder="0" applyAlignment="0" applyProtection="0"/>
    <xf numFmtId="0" fontId="66" fillId="66" borderId="0" applyNumberFormat="0" applyBorder="0" applyAlignment="0" applyProtection="0"/>
    <xf numFmtId="0" fontId="66" fillId="67" borderId="0" applyNumberFormat="0" applyBorder="0" applyAlignment="0" applyProtection="0"/>
    <xf numFmtId="0" fontId="25" fillId="81" borderId="0" applyNumberFormat="0" applyBorder="0" applyAlignment="0" applyProtection="0"/>
    <xf numFmtId="0" fontId="66" fillId="67" borderId="0" applyNumberFormat="0" applyBorder="0" applyAlignment="0" applyProtection="0"/>
    <xf numFmtId="0" fontId="66" fillId="69" borderId="0" applyNumberFormat="0" applyBorder="0" applyAlignment="0" applyProtection="0"/>
    <xf numFmtId="0" fontId="25" fillId="82" borderId="0" applyNumberFormat="0" applyBorder="0" applyAlignment="0" applyProtection="0"/>
    <xf numFmtId="0" fontId="66" fillId="69" borderId="0" applyNumberFormat="0" applyBorder="0" applyAlignment="0" applyProtection="0"/>
    <xf numFmtId="0" fontId="66" fillId="73" borderId="0" applyNumberFormat="0" applyBorder="0" applyAlignment="0" applyProtection="0"/>
    <xf numFmtId="0" fontId="25" fillId="41" borderId="0" applyNumberFormat="0" applyBorder="0" applyAlignment="0" applyProtection="0"/>
    <xf numFmtId="0" fontId="66" fillId="73" borderId="0" applyNumberFormat="0" applyBorder="0" applyAlignment="0" applyProtection="0"/>
    <xf numFmtId="0" fontId="57" fillId="54" borderId="0" applyNumberFormat="0" applyBorder="0" applyAlignment="0" applyProtection="0"/>
    <xf numFmtId="0" fontId="69" fillId="11" borderId="0" applyNumberFormat="0" applyBorder="0" applyAlignment="0" applyProtection="0"/>
    <xf numFmtId="0" fontId="57" fillId="54" borderId="0" applyNumberFormat="0" applyBorder="0" applyAlignment="0" applyProtection="0"/>
    <xf numFmtId="0" fontId="60" fillId="57" borderId="53" applyNumberFormat="0" applyAlignment="0" applyProtection="0"/>
    <xf numFmtId="0" fontId="70" fillId="14" borderId="26" applyNumberFormat="0" applyAlignment="0" applyProtection="0"/>
    <xf numFmtId="0" fontId="60" fillId="57" borderId="53" applyNumberFormat="0" applyAlignment="0" applyProtection="0"/>
    <xf numFmtId="0" fontId="62" fillId="58" borderId="56" applyNumberFormat="0" applyAlignment="0" applyProtection="0"/>
    <xf numFmtId="0" fontId="28" fillId="84" borderId="27" applyNumberFormat="0" applyAlignment="0" applyProtection="0"/>
    <xf numFmtId="0" fontId="62" fillId="58" borderId="56" applyNumberForma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6" fillId="53" borderId="0" applyNumberFormat="0" applyBorder="0" applyAlignment="0" applyProtection="0"/>
    <xf numFmtId="0" fontId="32" fillId="77" borderId="0" applyNumberFormat="0" applyBorder="0" applyAlignment="0" applyProtection="0"/>
    <xf numFmtId="0" fontId="56" fillId="53" borderId="0" applyNumberFormat="0" applyBorder="0" applyAlignment="0" applyProtection="0"/>
    <xf numFmtId="0" fontId="53" fillId="0" borderId="50" applyNumberFormat="0" applyFill="0" applyAlignment="0" applyProtection="0"/>
    <xf numFmtId="0" fontId="72" fillId="0" borderId="59" applyNumberFormat="0" applyFill="0" applyAlignment="0" applyProtection="0"/>
    <xf numFmtId="0" fontId="53" fillId="0" borderId="50" applyNumberFormat="0" applyFill="0" applyAlignment="0" applyProtection="0"/>
    <xf numFmtId="0" fontId="54" fillId="0" borderId="51" applyNumberFormat="0" applyFill="0" applyAlignment="0" applyProtection="0"/>
    <xf numFmtId="0" fontId="73" fillId="0" borderId="29" applyNumberFormat="0" applyFill="0" applyAlignment="0" applyProtection="0"/>
    <xf numFmtId="0" fontId="54" fillId="0" borderId="51" applyNumberFormat="0" applyFill="0" applyAlignment="0" applyProtection="0"/>
    <xf numFmtId="0" fontId="55" fillId="0" borderId="52" applyNumberFormat="0" applyFill="0" applyAlignment="0" applyProtection="0"/>
    <xf numFmtId="0" fontId="74" fillId="0" borderId="60" applyNumberFormat="0" applyFill="0" applyAlignment="0" applyProtection="0"/>
    <xf numFmtId="0" fontId="55" fillId="0" borderId="52" applyNumberFormat="0" applyFill="0" applyAlignment="0" applyProtection="0"/>
    <xf numFmtId="0" fontId="5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79" fillId="0" borderId="0" applyNumberFormat="0" applyFill="0" applyBorder="0" applyAlignment="0" applyProtection="0">
      <alignment vertical="top"/>
      <protection locked="0"/>
    </xf>
    <xf numFmtId="0" fontId="58" fillId="56" borderId="53" applyNumberFormat="0" applyAlignment="0" applyProtection="0"/>
    <xf numFmtId="0" fontId="75" fillId="15" borderId="26" applyNumberFormat="0" applyAlignment="0" applyProtection="0"/>
    <xf numFmtId="0" fontId="58" fillId="56" borderId="53" applyNumberFormat="0" applyAlignment="0" applyProtection="0"/>
    <xf numFmtId="0" fontId="61" fillId="0" borderId="55" applyNumberFormat="0" applyFill="0" applyAlignment="0" applyProtection="0"/>
    <xf numFmtId="0" fontId="76" fillId="0" borderId="61" applyNumberFormat="0" applyFill="0" applyAlignment="0" applyProtection="0"/>
    <xf numFmtId="0" fontId="61" fillId="0" borderId="55" applyNumberFormat="0" applyFill="0" applyAlignment="0" applyProtection="0"/>
    <xf numFmtId="0" fontId="80" fillId="55" borderId="0" applyNumberFormat="0" applyBorder="0" applyAlignment="0" applyProtection="0"/>
    <xf numFmtId="0" fontId="38" fillId="37" borderId="0" applyNumberFormat="0" applyBorder="0" applyAlignment="0" applyProtection="0"/>
    <xf numFmtId="0" fontId="80" fillId="55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50" fillId="0" borderId="0"/>
    <xf numFmtId="0" fontId="50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" fillId="0" borderId="0"/>
    <xf numFmtId="0" fontId="3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59" borderId="57" applyNumberFormat="0" applyFont="0" applyAlignment="0" applyProtection="0"/>
    <xf numFmtId="0" fontId="6" fillId="8" borderId="32" applyNumberFormat="0" applyFont="0" applyAlignment="0" applyProtection="0"/>
    <xf numFmtId="0" fontId="6" fillId="8" borderId="32" applyNumberFormat="0" applyFont="0" applyAlignment="0" applyProtection="0"/>
    <xf numFmtId="0" fontId="6" fillId="8" borderId="32" applyNumberFormat="0" applyFont="0" applyAlignment="0" applyProtection="0"/>
    <xf numFmtId="0" fontId="6" fillId="8" borderId="32" applyNumberFormat="0" applyFont="0" applyAlignment="0" applyProtection="0"/>
    <xf numFmtId="0" fontId="6" fillId="8" borderId="32" applyNumberFormat="0" applyFont="0" applyAlignment="0" applyProtection="0"/>
    <xf numFmtId="0" fontId="6" fillId="8" borderId="32" applyNumberFormat="0" applyFont="0" applyAlignment="0" applyProtection="0"/>
    <xf numFmtId="0" fontId="6" fillId="8" borderId="32" applyNumberFormat="0" applyFont="0" applyAlignment="0" applyProtection="0"/>
    <xf numFmtId="0" fontId="6" fillId="8" borderId="32" applyNumberFormat="0" applyFont="0" applyAlignment="0" applyProtection="0"/>
    <xf numFmtId="0" fontId="6" fillId="8" borderId="32" applyNumberFormat="0" applyFont="0" applyAlignment="0" applyProtection="0"/>
    <xf numFmtId="0" fontId="6" fillId="8" borderId="32" applyNumberFormat="0" applyFont="0" applyAlignment="0" applyProtection="0"/>
    <xf numFmtId="0" fontId="24" fillId="59" borderId="57" applyNumberFormat="0" applyFont="0" applyAlignment="0" applyProtection="0"/>
    <xf numFmtId="0" fontId="24" fillId="59" borderId="57" applyNumberFormat="0" applyFont="0" applyAlignment="0" applyProtection="0"/>
    <xf numFmtId="0" fontId="6" fillId="8" borderId="32" applyNumberFormat="0" applyFont="0" applyAlignment="0" applyProtection="0"/>
    <xf numFmtId="0" fontId="6" fillId="8" borderId="32" applyNumberFormat="0" applyFont="0" applyAlignment="0" applyProtection="0"/>
    <xf numFmtId="0" fontId="6" fillId="8" borderId="32" applyNumberFormat="0" applyFont="0" applyAlignment="0" applyProtection="0"/>
    <xf numFmtId="0" fontId="6" fillId="8" borderId="32" applyNumberFormat="0" applyFont="0" applyAlignment="0" applyProtection="0"/>
    <xf numFmtId="0" fontId="6" fillId="8" borderId="32" applyNumberFormat="0" applyFont="0" applyAlignment="0" applyProtection="0"/>
    <xf numFmtId="0" fontId="6" fillId="8" borderId="32" applyNumberFormat="0" applyFont="0" applyAlignment="0" applyProtection="0"/>
    <xf numFmtId="0" fontId="6" fillId="8" borderId="32" applyNumberFormat="0" applyFont="0" applyAlignment="0" applyProtection="0"/>
    <xf numFmtId="0" fontId="6" fillId="8" borderId="32" applyNumberFormat="0" applyFont="0" applyAlignment="0" applyProtection="0"/>
    <xf numFmtId="0" fontId="6" fillId="8" borderId="32" applyNumberFormat="0" applyFont="0" applyAlignment="0" applyProtection="0"/>
    <xf numFmtId="0" fontId="6" fillId="8" borderId="32" applyNumberFormat="0" applyFont="0" applyAlignment="0" applyProtection="0"/>
    <xf numFmtId="0" fontId="6" fillId="8" borderId="32" applyNumberFormat="0" applyFont="0" applyAlignment="0" applyProtection="0"/>
    <xf numFmtId="0" fontId="50" fillId="8" borderId="32" applyNumberFormat="0" applyFont="0" applyAlignment="0" applyProtection="0"/>
    <xf numFmtId="0" fontId="50" fillId="8" borderId="32" applyNumberFormat="0" applyFont="0" applyAlignment="0" applyProtection="0"/>
    <xf numFmtId="0" fontId="6" fillId="8" borderId="32" applyNumberFormat="0" applyFont="0" applyAlignment="0" applyProtection="0"/>
    <xf numFmtId="0" fontId="6" fillId="8" borderId="32" applyNumberFormat="0" applyFont="0" applyAlignment="0" applyProtection="0"/>
    <xf numFmtId="0" fontId="6" fillId="8" borderId="32" applyNumberFormat="0" applyFont="0" applyAlignment="0" applyProtection="0"/>
    <xf numFmtId="0" fontId="6" fillId="8" borderId="32" applyNumberFormat="0" applyFont="0" applyAlignment="0" applyProtection="0"/>
    <xf numFmtId="0" fontId="6" fillId="8" borderId="32" applyNumberFormat="0" applyFont="0" applyAlignment="0" applyProtection="0"/>
    <xf numFmtId="0" fontId="6" fillId="8" borderId="32" applyNumberFormat="0" applyFont="0" applyAlignment="0" applyProtection="0"/>
    <xf numFmtId="0" fontId="6" fillId="8" borderId="32" applyNumberFormat="0" applyFont="0" applyAlignment="0" applyProtection="0"/>
    <xf numFmtId="0" fontId="6" fillId="8" borderId="32" applyNumberFormat="0" applyFont="0" applyAlignment="0" applyProtection="0"/>
    <xf numFmtId="0" fontId="6" fillId="8" borderId="32" applyNumberFormat="0" applyFont="0" applyAlignment="0" applyProtection="0"/>
    <xf numFmtId="0" fontId="6" fillId="8" borderId="32" applyNumberFormat="0" applyFont="0" applyAlignment="0" applyProtection="0"/>
    <xf numFmtId="0" fontId="24" fillId="59" borderId="57" applyNumberFormat="0" applyFont="0" applyAlignment="0" applyProtection="0"/>
    <xf numFmtId="0" fontId="24" fillId="59" borderId="57" applyNumberFormat="0" applyFont="0" applyAlignment="0" applyProtection="0"/>
    <xf numFmtId="0" fontId="6" fillId="8" borderId="32" applyNumberFormat="0" applyFont="0" applyAlignment="0" applyProtection="0"/>
    <xf numFmtId="0" fontId="24" fillId="8" borderId="32" applyNumberFormat="0" applyFont="0" applyAlignment="0" applyProtection="0"/>
    <xf numFmtId="0" fontId="6" fillId="8" borderId="32" applyNumberFormat="0" applyFont="0" applyAlignment="0" applyProtection="0"/>
    <xf numFmtId="0" fontId="6" fillId="8" borderId="32" applyNumberFormat="0" applyFont="0" applyAlignment="0" applyProtection="0"/>
    <xf numFmtId="0" fontId="6" fillId="8" borderId="32" applyNumberFormat="0" applyFont="0" applyAlignment="0" applyProtection="0"/>
    <xf numFmtId="0" fontId="6" fillId="8" borderId="32" applyNumberFormat="0" applyFont="0" applyAlignment="0" applyProtection="0"/>
    <xf numFmtId="0" fontId="6" fillId="8" borderId="32" applyNumberFormat="0" applyFont="0" applyAlignment="0" applyProtection="0"/>
    <xf numFmtId="0" fontId="59" fillId="57" borderId="54" applyNumberFormat="0" applyAlignment="0" applyProtection="0"/>
    <xf numFmtId="0" fontId="39" fillId="14" borderId="33" applyNumberFormat="0" applyAlignment="0" applyProtection="0"/>
    <xf numFmtId="0" fontId="59" fillId="57" borderId="54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4" fontId="67" fillId="0" borderId="63" applyNumberFormat="0" applyProtection="0">
      <alignment horizontal="right" vertical="center"/>
    </xf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81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65" fillId="0" borderId="58" applyNumberFormat="0" applyFill="0" applyAlignment="0" applyProtection="0"/>
    <xf numFmtId="0" fontId="29" fillId="0" borderId="62" applyNumberFormat="0" applyFill="0" applyAlignment="0" applyProtection="0"/>
    <xf numFmtId="0" fontId="65" fillId="0" borderId="58" applyNumberFormat="0" applyFill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9" fontId="50" fillId="0" borderId="0" applyFont="0" applyFill="0" applyBorder="0" applyAlignment="0" applyProtection="0"/>
    <xf numFmtId="0" fontId="6" fillId="0" borderId="0"/>
    <xf numFmtId="0" fontId="68" fillId="0" borderId="0"/>
    <xf numFmtId="0" fontId="82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50" fillId="0" borderId="0"/>
    <xf numFmtId="0" fontId="50" fillId="0" borderId="0"/>
    <xf numFmtId="0" fontId="50" fillId="0" borderId="0"/>
    <xf numFmtId="0" fontId="24" fillId="76" borderId="0" applyNumberFormat="0" applyBorder="0" applyAlignment="0" applyProtection="0"/>
    <xf numFmtId="0" fontId="24" fillId="11" borderId="0" applyNumberFormat="0" applyBorder="0" applyAlignment="0" applyProtection="0"/>
    <xf numFmtId="0" fontId="24" fillId="77" borderId="0" applyNumberFormat="0" applyBorder="0" applyAlignment="0" applyProtection="0"/>
    <xf numFmtId="0" fontId="24" fillId="78" borderId="0" applyNumberFormat="0" applyBorder="0" applyAlignment="0" applyProtection="0"/>
    <xf numFmtId="0" fontId="24" fillId="79" borderId="0" applyNumberFormat="0" applyBorder="0" applyAlignment="0" applyProtection="0"/>
    <xf numFmtId="0" fontId="24" fillId="15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24" fillId="10" borderId="0" applyNumberFormat="0" applyBorder="0" applyAlignment="0" applyProtection="0"/>
    <xf numFmtId="0" fontId="24" fillId="7" borderId="0" applyNumberFormat="0" applyBorder="0" applyAlignment="0" applyProtection="0"/>
    <xf numFmtId="0" fontId="24" fillId="43" borderId="0" applyNumberFormat="0" applyBorder="0" applyAlignment="0" applyProtection="0"/>
    <xf numFmtId="0" fontId="3" fillId="68" borderId="0" applyNumberFormat="0" applyBorder="0" applyAlignment="0" applyProtection="0"/>
    <xf numFmtId="0" fontId="3" fillId="68" borderId="0" applyNumberFormat="0" applyBorder="0" applyAlignment="0" applyProtection="0"/>
    <xf numFmtId="0" fontId="24" fillId="78" borderId="0" applyNumberFormat="0" applyBorder="0" applyAlignment="0" applyProtection="0"/>
    <xf numFmtId="0" fontId="24" fillId="10" borderId="0" applyNumberFormat="0" applyBorder="0" applyAlignment="0" applyProtection="0"/>
    <xf numFmtId="0" fontId="3" fillId="75" borderId="0" applyNumberFormat="0" applyBorder="0" applyAlignment="0" applyProtection="0"/>
    <xf numFmtId="0" fontId="3" fillId="75" borderId="0" applyNumberFormat="0" applyBorder="0" applyAlignment="0" applyProtection="0"/>
    <xf numFmtId="0" fontId="24" fillId="39" borderId="0" applyNumberFormat="0" applyBorder="0" applyAlignment="0" applyProtection="0"/>
    <xf numFmtId="0" fontId="66" fillId="62" borderId="0" applyNumberFormat="0" applyBorder="0" applyAlignment="0" applyProtection="0"/>
    <xf numFmtId="0" fontId="66" fillId="62" borderId="0" applyNumberFormat="0" applyBorder="0" applyAlignment="0" applyProtection="0"/>
    <xf numFmtId="0" fontId="25" fillId="80" borderId="0" applyNumberFormat="0" applyBorder="0" applyAlignment="0" applyProtection="0"/>
    <xf numFmtId="0" fontId="25" fillId="7" borderId="0" applyNumberFormat="0" applyBorder="0" applyAlignment="0" applyProtection="0"/>
    <xf numFmtId="0" fontId="25" fillId="43" borderId="0" applyNumberFormat="0" applyBorder="0" applyAlignment="0" applyProtection="0"/>
    <xf numFmtId="0" fontId="25" fillId="81" borderId="0" applyNumberFormat="0" applyBorder="0" applyAlignment="0" applyProtection="0"/>
    <xf numFmtId="0" fontId="25" fillId="82" borderId="0" applyNumberFormat="0" applyBorder="0" applyAlignment="0" applyProtection="0"/>
    <xf numFmtId="0" fontId="25" fillId="40" borderId="0" applyNumberFormat="0" applyBorder="0" applyAlignment="0" applyProtection="0"/>
    <xf numFmtId="0" fontId="66" fillId="60" borderId="0" applyNumberFormat="0" applyBorder="0" applyAlignment="0" applyProtection="0"/>
    <xf numFmtId="0" fontId="66" fillId="60" borderId="0" applyNumberFormat="0" applyBorder="0" applyAlignment="0" applyProtection="0"/>
    <xf numFmtId="0" fontId="25" fillId="83" borderId="0" applyNumberFormat="0" applyBorder="0" applyAlignment="0" applyProtection="0"/>
    <xf numFmtId="0" fontId="25" fillId="38" borderId="0" applyNumberFormat="0" applyBorder="0" applyAlignment="0" applyProtection="0"/>
    <xf numFmtId="0" fontId="25" fillId="13" borderId="0" applyNumberFormat="0" applyBorder="0" applyAlignment="0" applyProtection="0"/>
    <xf numFmtId="0" fontId="66" fillId="67" borderId="0" applyNumberFormat="0" applyBorder="0" applyAlignment="0" applyProtection="0"/>
    <xf numFmtId="0" fontId="66" fillId="67" borderId="0" applyNumberFormat="0" applyBorder="0" applyAlignment="0" applyProtection="0"/>
    <xf numFmtId="0" fontId="25" fillId="81" borderId="0" applyNumberFormat="0" applyBorder="0" applyAlignment="0" applyProtection="0"/>
    <xf numFmtId="0" fontId="25" fillId="82" borderId="0" applyNumberFormat="0" applyBorder="0" applyAlignment="0" applyProtection="0"/>
    <xf numFmtId="0" fontId="25" fillId="41" borderId="0" applyNumberFormat="0" applyBorder="0" applyAlignment="0" applyProtection="0"/>
    <xf numFmtId="0" fontId="69" fillId="11" borderId="0" applyNumberFormat="0" applyBorder="0" applyAlignment="0" applyProtection="0"/>
    <xf numFmtId="0" fontId="60" fillId="57" borderId="53" applyNumberFormat="0" applyAlignment="0" applyProtection="0"/>
    <xf numFmtId="0" fontId="60" fillId="57" borderId="53" applyNumberFormat="0" applyAlignment="0" applyProtection="0"/>
    <xf numFmtId="0" fontId="70" fillId="14" borderId="26" applyNumberFormat="0" applyAlignment="0" applyProtection="0"/>
    <xf numFmtId="0" fontId="28" fillId="84" borderId="27" applyNumberFormat="0" applyAlignment="0" applyProtection="0"/>
    <xf numFmtId="0" fontId="71" fillId="0" borderId="0" applyNumberFormat="0" applyFill="0" applyBorder="0" applyAlignment="0" applyProtection="0"/>
    <xf numFmtId="0" fontId="32" fillId="77" borderId="0" applyNumberFormat="0" applyBorder="0" applyAlignment="0" applyProtection="0"/>
    <xf numFmtId="0" fontId="53" fillId="0" borderId="50" applyNumberFormat="0" applyFill="0" applyAlignment="0" applyProtection="0"/>
    <xf numFmtId="0" fontId="53" fillId="0" borderId="50" applyNumberFormat="0" applyFill="0" applyAlignment="0" applyProtection="0"/>
    <xf numFmtId="0" fontId="72" fillId="0" borderId="59" applyNumberFormat="0" applyFill="0" applyAlignment="0" applyProtection="0"/>
    <xf numFmtId="0" fontId="54" fillId="0" borderId="51" applyNumberFormat="0" applyFill="0" applyAlignment="0" applyProtection="0"/>
    <xf numFmtId="0" fontId="54" fillId="0" borderId="51" applyNumberFormat="0" applyFill="0" applyAlignment="0" applyProtection="0"/>
    <xf numFmtId="0" fontId="73" fillId="0" borderId="29" applyNumberFormat="0" applyFill="0" applyAlignment="0" applyProtection="0"/>
    <xf numFmtId="0" fontId="55" fillId="0" borderId="52" applyNumberFormat="0" applyFill="0" applyAlignment="0" applyProtection="0"/>
    <xf numFmtId="0" fontId="55" fillId="0" borderId="52" applyNumberFormat="0" applyFill="0" applyAlignment="0" applyProtection="0"/>
    <xf numFmtId="0" fontId="74" fillId="0" borderId="60" applyNumberFormat="0" applyFill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15" borderId="26" applyNumberFormat="0" applyAlignment="0" applyProtection="0"/>
    <xf numFmtId="0" fontId="76" fillId="0" borderId="61" applyNumberFormat="0" applyFill="0" applyAlignment="0" applyProtection="0"/>
    <xf numFmtId="0" fontId="38" fillId="37" borderId="0" applyNumberFormat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8" borderId="32" applyNumberFormat="0" applyFont="0" applyAlignment="0" applyProtection="0"/>
    <xf numFmtId="0" fontId="50" fillId="8" borderId="32" applyNumberFormat="0" applyFont="0" applyAlignment="0" applyProtection="0"/>
    <xf numFmtId="0" fontId="50" fillId="8" borderId="32" applyNumberFormat="0" applyFont="0" applyAlignment="0" applyProtection="0"/>
    <xf numFmtId="0" fontId="50" fillId="8" borderId="32" applyNumberFormat="0" applyFont="0" applyAlignment="0" applyProtection="0"/>
    <xf numFmtId="0" fontId="59" fillId="57" borderId="54" applyNumberFormat="0" applyAlignment="0" applyProtection="0"/>
    <xf numFmtId="0" fontId="59" fillId="57" borderId="54" applyNumberFormat="0" applyAlignment="0" applyProtection="0"/>
    <xf numFmtId="0" fontId="39" fillId="14" borderId="33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65" fillId="0" borderId="58" applyNumberFormat="0" applyFill="0" applyAlignment="0" applyProtection="0"/>
    <xf numFmtId="0" fontId="65" fillId="0" borderId="58" applyNumberFormat="0" applyFill="0" applyAlignment="0" applyProtection="0"/>
    <xf numFmtId="0" fontId="29" fillId="0" borderId="62" applyNumberFormat="0" applyFill="0" applyAlignment="0" applyProtection="0"/>
    <xf numFmtId="0" fontId="46" fillId="0" borderId="0" applyNumberFormat="0" applyFill="0" applyBorder="0" applyAlignment="0" applyProtection="0"/>
    <xf numFmtId="0" fontId="50" fillId="0" borderId="0"/>
    <xf numFmtId="0" fontId="50" fillId="8" borderId="32" applyNumberFormat="0" applyFont="0" applyAlignment="0" applyProtection="0"/>
    <xf numFmtId="0" fontId="6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0" fillId="0" borderId="0"/>
    <xf numFmtId="0" fontId="50" fillId="8" borderId="32" applyNumberFormat="0" applyFont="0" applyAlignment="0" applyProtection="0"/>
    <xf numFmtId="0" fontId="50" fillId="0" borderId="0"/>
    <xf numFmtId="0" fontId="5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8" borderId="32" applyNumberFormat="0" applyFont="0" applyAlignment="0" applyProtection="0"/>
    <xf numFmtId="0" fontId="50" fillId="8" borderId="32" applyNumberFormat="0" applyFon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8" borderId="32" applyNumberFormat="0" applyFont="0" applyAlignment="0" applyProtection="0"/>
    <xf numFmtId="0" fontId="50" fillId="8" borderId="32" applyNumberFormat="0" applyFont="0" applyAlignment="0" applyProtection="0"/>
    <xf numFmtId="0" fontId="50" fillId="8" borderId="32" applyNumberFormat="0" applyFont="0" applyAlignment="0" applyProtection="0"/>
    <xf numFmtId="0" fontId="50" fillId="8" borderId="32" applyNumberFormat="0" applyFon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50" fillId="0" borderId="0"/>
    <xf numFmtId="0" fontId="50" fillId="8" borderId="32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3" fillId="0" borderId="0" applyFont="0" applyFill="0" applyBorder="0" applyAlignment="0" applyProtection="0"/>
    <xf numFmtId="0" fontId="6" fillId="0" borderId="0"/>
    <xf numFmtId="0" fontId="2" fillId="0" borderId="0"/>
    <xf numFmtId="0" fontId="2" fillId="0" borderId="0"/>
    <xf numFmtId="0" fontId="2" fillId="76" borderId="0" applyNumberFormat="0" applyBorder="0" applyAlignment="0" applyProtection="0"/>
    <xf numFmtId="0" fontId="2" fillId="76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77" borderId="0" applyNumberFormat="0" applyBorder="0" applyAlignment="0" applyProtection="0"/>
    <xf numFmtId="0" fontId="2" fillId="77" borderId="0" applyNumberFormat="0" applyBorder="0" applyAlignment="0" applyProtection="0"/>
    <xf numFmtId="0" fontId="2" fillId="78" borderId="0" applyNumberFormat="0" applyBorder="0" applyAlignment="0" applyProtection="0"/>
    <xf numFmtId="0" fontId="2" fillId="78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4" borderId="0" applyNumberFormat="0" applyBorder="0" applyAlignment="0" applyProtection="0"/>
    <xf numFmtId="0" fontId="2" fillId="64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68" borderId="0" applyNumberFormat="0" applyBorder="0" applyAlignment="0" applyProtection="0"/>
    <xf numFmtId="0" fontId="2" fillId="68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8" borderId="0" applyNumberFormat="0" applyBorder="0" applyAlignment="0" applyProtection="0"/>
    <xf numFmtId="0" fontId="2" fillId="68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43" fontId="2" fillId="0" borderId="0" applyFont="0" applyFill="0" applyBorder="0" applyAlignment="0" applyProtection="0"/>
    <xf numFmtId="0" fontId="8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3" fillId="0" borderId="0"/>
    <xf numFmtId="0" fontId="1" fillId="0" borderId="0"/>
    <xf numFmtId="0" fontId="1" fillId="0" borderId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0" borderId="0" applyNumberFormat="0" applyBorder="0" applyAlignment="0" applyProtection="0"/>
    <xf numFmtId="0" fontId="1" fillId="70" borderId="0" applyNumberFormat="0" applyBorder="0" applyAlignment="0" applyProtection="0"/>
    <xf numFmtId="0" fontId="1" fillId="74" borderId="0" applyNumberFormat="0" applyBorder="0" applyAlignment="0" applyProtection="0"/>
    <xf numFmtId="0" fontId="1" fillId="74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4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68" borderId="0" applyNumberFormat="0" applyBorder="0" applyAlignment="0" applyProtection="0"/>
    <xf numFmtId="0" fontId="1" fillId="68" borderId="0" applyNumberFormat="0" applyBorder="0" applyAlignment="0" applyProtection="0"/>
    <xf numFmtId="0" fontId="1" fillId="71" borderId="0" applyNumberFormat="0" applyBorder="0" applyAlignment="0" applyProtection="0"/>
    <xf numFmtId="0" fontId="1" fillId="71" borderId="0" applyNumberFormat="0" applyBorder="0" applyAlignment="0" applyProtection="0"/>
    <xf numFmtId="0" fontId="1" fillId="75" borderId="0" applyNumberFormat="0" applyBorder="0" applyAlignment="0" applyProtection="0"/>
    <xf numFmtId="0" fontId="1" fillId="75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8" borderId="0" applyNumberFormat="0" applyBorder="0" applyAlignment="0" applyProtection="0"/>
    <xf numFmtId="0" fontId="1" fillId="68" borderId="0" applyNumberFormat="0" applyBorder="0" applyAlignment="0" applyProtection="0"/>
    <xf numFmtId="0" fontId="1" fillId="75" borderId="0" applyNumberFormat="0" applyBorder="0" applyAlignment="0" applyProtection="0"/>
    <xf numFmtId="0" fontId="1" fillId="7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2">
    <xf numFmtId="0" fontId="0" fillId="0" borderId="0" xfId="0"/>
    <xf numFmtId="0" fontId="5" fillId="0" borderId="0" xfId="0" applyFont="1"/>
    <xf numFmtId="0" fontId="6" fillId="0" borderId="0" xfId="0" applyFont="1"/>
    <xf numFmtId="1" fontId="6" fillId="0" borderId="0" xfId="0" applyNumberFormat="1" applyFont="1"/>
    <xf numFmtId="0" fontId="8" fillId="0" borderId="0" xfId="0" applyFont="1"/>
    <xf numFmtId="0" fontId="9" fillId="0" borderId="0" xfId="0" applyFont="1"/>
    <xf numFmtId="0" fontId="0" fillId="0" borderId="0" xfId="0" applyAlignment="1">
      <alignment horizontal="center"/>
    </xf>
    <xf numFmtId="0" fontId="7" fillId="0" borderId="0" xfId="1" applyAlignment="1" applyProtection="1">
      <alignment horizontal="center"/>
    </xf>
    <xf numFmtId="0" fontId="11" fillId="0" borderId="0" xfId="1" applyFont="1" applyAlignment="1" applyProtection="1">
      <alignment horizontal="center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0" applyFont="1"/>
    <xf numFmtId="0" fontId="6" fillId="2" borderId="0" xfId="0" applyFont="1" applyFill="1"/>
    <xf numFmtId="2" fontId="6" fillId="0" borderId="0" xfId="0" applyNumberFormat="1" applyFont="1"/>
    <xf numFmtId="10" fontId="6" fillId="0" borderId="0" xfId="0" applyNumberFormat="1" applyFont="1"/>
    <xf numFmtId="165" fontId="6" fillId="0" borderId="0" xfId="0" applyNumberFormat="1" applyFont="1"/>
    <xf numFmtId="164" fontId="6" fillId="0" borderId="0" xfId="0" applyNumberFormat="1" applyFont="1"/>
    <xf numFmtId="0" fontId="13" fillId="0" borderId="0" xfId="0" applyFont="1"/>
    <xf numFmtId="2" fontId="6" fillId="2" borderId="0" xfId="0" applyNumberFormat="1" applyFont="1" applyFill="1"/>
    <xf numFmtId="1" fontId="16" fillId="0" borderId="0" xfId="0" applyNumberFormat="1" applyFont="1"/>
    <xf numFmtId="0" fontId="16" fillId="0" borderId="0" xfId="0" applyFont="1"/>
    <xf numFmtId="2" fontId="16" fillId="0" borderId="0" xfId="0" applyNumberFormat="1" applyFont="1"/>
    <xf numFmtId="167" fontId="15" fillId="0" borderId="0" xfId="0" applyNumberFormat="1" applyFont="1"/>
    <xf numFmtId="2" fontId="15" fillId="0" borderId="0" xfId="0" applyNumberFormat="1" applyFont="1"/>
    <xf numFmtId="0" fontId="15" fillId="0" borderId="0" xfId="0" applyFont="1"/>
    <xf numFmtId="0" fontId="17" fillId="0" borderId="0" xfId="0" applyFont="1"/>
    <xf numFmtId="0" fontId="6" fillId="0" borderId="1" xfId="0" applyFont="1" applyBorder="1"/>
    <xf numFmtId="164" fontId="6" fillId="0" borderId="2" xfId="0" applyNumberFormat="1" applyFont="1" applyBorder="1"/>
    <xf numFmtId="0" fontId="6" fillId="0" borderId="3" xfId="0" applyFont="1" applyBorder="1"/>
    <xf numFmtId="1" fontId="6" fillId="3" borderId="0" xfId="0" applyNumberFormat="1" applyFont="1" applyFill="1"/>
    <xf numFmtId="0" fontId="6" fillId="4" borderId="0" xfId="0" applyFont="1" applyFill="1"/>
    <xf numFmtId="165" fontId="6" fillId="0" borderId="5" xfId="0" applyNumberFormat="1" applyFont="1" applyBorder="1"/>
    <xf numFmtId="2" fontId="6" fillId="0" borderId="2" xfId="0" applyNumberFormat="1" applyFont="1" applyBorder="1"/>
    <xf numFmtId="0" fontId="6" fillId="0" borderId="0" xfId="0" applyFont="1" applyAlignment="1">
      <alignment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10" xfId="0" applyFont="1" applyBorder="1"/>
    <xf numFmtId="0" fontId="6" fillId="0" borderId="11" xfId="0" applyFont="1" applyBorder="1"/>
    <xf numFmtId="0" fontId="5" fillId="0" borderId="0" xfId="0" applyFont="1" applyAlignment="1">
      <alignment horizontal="center"/>
    </xf>
    <xf numFmtId="10" fontId="16" fillId="0" borderId="0" xfId="0" applyNumberFormat="1" applyFont="1"/>
    <xf numFmtId="164" fontId="6" fillId="0" borderId="20" xfId="0" applyNumberFormat="1" applyFont="1" applyBorder="1"/>
    <xf numFmtId="166" fontId="6" fillId="0" borderId="0" xfId="0" applyNumberFormat="1" applyFont="1"/>
    <xf numFmtId="0" fontId="19" fillId="0" borderId="0" xfId="0" applyFont="1"/>
    <xf numFmtId="164" fontId="6" fillId="0" borderId="19" xfId="0" applyNumberFormat="1" applyFont="1" applyBorder="1"/>
    <xf numFmtId="10" fontId="18" fillId="0" borderId="0" xfId="0" applyNumberFormat="1" applyFont="1"/>
    <xf numFmtId="0" fontId="20" fillId="0" borderId="0" xfId="0" applyFont="1"/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3" borderId="0" xfId="0" applyFont="1" applyFill="1"/>
    <xf numFmtId="2" fontId="6" fillId="0" borderId="20" xfId="0" applyNumberFormat="1" applyFont="1" applyBorder="1"/>
    <xf numFmtId="2" fontId="6" fillId="0" borderId="17" xfId="0" applyNumberFormat="1" applyFont="1" applyBorder="1" applyAlignment="1">
      <alignment horizontal="center"/>
    </xf>
    <xf numFmtId="14" fontId="6" fillId="0" borderId="0" xfId="0" applyNumberFormat="1" applyFont="1"/>
    <xf numFmtId="14" fontId="6" fillId="0" borderId="0" xfId="0" applyNumberFormat="1" applyFont="1" applyAlignment="1">
      <alignment vertical="center"/>
    </xf>
    <xf numFmtId="164" fontId="6" fillId="0" borderId="15" xfId="0" applyNumberFormat="1" applyFont="1" applyBorder="1" applyAlignment="1">
      <alignment horizontal="center"/>
    </xf>
    <xf numFmtId="1" fontId="0" fillId="0" borderId="0" xfId="0" applyNumberFormat="1"/>
    <xf numFmtId="1" fontId="0" fillId="5" borderId="0" xfId="0" applyNumberFormat="1" applyFill="1"/>
    <xf numFmtId="164" fontId="6" fillId="0" borderId="4" xfId="0" applyNumberFormat="1" applyFont="1" applyBorder="1"/>
    <xf numFmtId="164" fontId="6" fillId="0" borderId="5" xfId="0" applyNumberFormat="1" applyFont="1" applyBorder="1"/>
    <xf numFmtId="0" fontId="0" fillId="47" borderId="0" xfId="0" applyFill="1"/>
    <xf numFmtId="0" fontId="6" fillId="47" borderId="0" xfId="0" applyFont="1" applyFill="1"/>
    <xf numFmtId="0" fontId="5" fillId="47" borderId="0" xfId="0" applyFont="1" applyFill="1" applyAlignment="1">
      <alignment vertical="center"/>
    </xf>
    <xf numFmtId="0" fontId="6" fillId="47" borderId="0" xfId="0" applyFont="1" applyFill="1" applyAlignment="1">
      <alignment wrapText="1"/>
    </xf>
    <xf numFmtId="3" fontId="6" fillId="47" borderId="0" xfId="0" applyNumberFormat="1" applyFont="1" applyFill="1"/>
    <xf numFmtId="0" fontId="6" fillId="47" borderId="0" xfId="0" applyFont="1" applyFill="1" applyAlignment="1">
      <alignment vertical="center" wrapText="1"/>
    </xf>
    <xf numFmtId="0" fontId="6" fillId="47" borderId="0" xfId="0" applyFont="1" applyFill="1" applyAlignment="1">
      <alignment vertical="center"/>
    </xf>
    <xf numFmtId="9" fontId="6" fillId="47" borderId="0" xfId="3" applyFont="1" applyFill="1"/>
    <xf numFmtId="0" fontId="15" fillId="47" borderId="0" xfId="0" applyFont="1" applyFill="1"/>
    <xf numFmtId="0" fontId="6" fillId="47" borderId="0" xfId="0" applyFont="1" applyFill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1" fontId="6" fillId="0" borderId="2" xfId="0" applyNumberFormat="1" applyFont="1" applyBorder="1"/>
    <xf numFmtId="10" fontId="6" fillId="0" borderId="4" xfId="0" applyNumberFormat="1" applyFont="1" applyBorder="1"/>
    <xf numFmtId="10" fontId="6" fillId="0" borderId="5" xfId="0" applyNumberFormat="1" applyFont="1" applyBorder="1"/>
    <xf numFmtId="1" fontId="6" fillId="0" borderId="19" xfId="0" applyNumberFormat="1" applyFont="1" applyBorder="1"/>
    <xf numFmtId="1" fontId="6" fillId="0" borderId="20" xfId="0" applyNumberFormat="1" applyFont="1" applyBorder="1"/>
    <xf numFmtId="165" fontId="6" fillId="0" borderId="4" xfId="0" applyNumberFormat="1" applyFont="1" applyBorder="1"/>
    <xf numFmtId="1" fontId="6" fillId="47" borderId="19" xfId="0" applyNumberFormat="1" applyFont="1" applyFill="1" applyBorder="1"/>
    <xf numFmtId="1" fontId="6" fillId="47" borderId="0" xfId="0" applyNumberFormat="1" applyFont="1" applyFill="1"/>
    <xf numFmtId="10" fontId="6" fillId="47" borderId="0" xfId="0" applyNumberFormat="1" applyFont="1" applyFill="1"/>
    <xf numFmtId="2" fontId="6" fillId="47" borderId="0" xfId="0" applyNumberFormat="1" applyFont="1" applyFill="1"/>
    <xf numFmtId="165" fontId="6" fillId="47" borderId="4" xfId="0" applyNumberFormat="1" applyFont="1" applyFill="1" applyBorder="1"/>
    <xf numFmtId="165" fontId="6" fillId="47" borderId="0" xfId="0" applyNumberFormat="1" applyFont="1" applyFill="1"/>
    <xf numFmtId="0" fontId="16" fillId="47" borderId="0" xfId="0" applyFont="1" applyFill="1"/>
    <xf numFmtId="10" fontId="16" fillId="47" borderId="0" xfId="0" applyNumberFormat="1" applyFont="1" applyFill="1"/>
    <xf numFmtId="0" fontId="6" fillId="0" borderId="19" xfId="0" applyFont="1" applyBorder="1"/>
    <xf numFmtId="10" fontId="6" fillId="0" borderId="19" xfId="0" applyNumberFormat="1" applyFont="1" applyBorder="1"/>
    <xf numFmtId="49" fontId="6" fillId="0" borderId="0" xfId="0" applyNumberFormat="1" applyFont="1"/>
    <xf numFmtId="1" fontId="0" fillId="48" borderId="6" xfId="0" applyNumberFormat="1" applyFill="1" applyBorder="1"/>
    <xf numFmtId="1" fontId="0" fillId="48" borderId="7" xfId="0" applyNumberFormat="1" applyFill="1" applyBorder="1"/>
    <xf numFmtId="49" fontId="6" fillId="0" borderId="0" xfId="0" applyNumberFormat="1" applyFont="1" applyAlignment="1">
      <alignment horizontal="center"/>
    </xf>
    <xf numFmtId="0" fontId="47" fillId="47" borderId="0" xfId="0" applyFont="1" applyFill="1"/>
    <xf numFmtId="1" fontId="0" fillId="47" borderId="0" xfId="0" applyNumberFormat="1" applyFill="1"/>
    <xf numFmtId="2" fontId="6" fillId="0" borderId="15" xfId="0" applyNumberFormat="1" applyFont="1" applyBorder="1" applyAlignment="1">
      <alignment horizontal="center"/>
    </xf>
    <xf numFmtId="0" fontId="48" fillId="49" borderId="6" xfId="0" applyFont="1" applyFill="1" applyBorder="1"/>
    <xf numFmtId="0" fontId="48" fillId="49" borderId="7" xfId="0" applyFont="1" applyFill="1" applyBorder="1"/>
    <xf numFmtId="0" fontId="48" fillId="49" borderId="8" xfId="0" applyFont="1" applyFill="1" applyBorder="1"/>
    <xf numFmtId="0" fontId="48" fillId="50" borderId="37" xfId="0" applyFont="1" applyFill="1" applyBorder="1"/>
    <xf numFmtId="49" fontId="48" fillId="50" borderId="38" xfId="0" quotePrefix="1" applyNumberFormat="1" applyFont="1" applyFill="1" applyBorder="1" applyAlignment="1">
      <alignment horizontal="right"/>
    </xf>
    <xf numFmtId="49" fontId="48" fillId="50" borderId="38" xfId="0" applyNumberFormat="1" applyFont="1" applyFill="1" applyBorder="1" applyAlignment="1">
      <alignment horizontal="right"/>
    </xf>
    <xf numFmtId="49" fontId="48" fillId="50" borderId="39" xfId="0" applyNumberFormat="1" applyFont="1" applyFill="1" applyBorder="1" applyAlignment="1">
      <alignment horizontal="right"/>
    </xf>
    <xf numFmtId="0" fontId="48" fillId="49" borderId="9" xfId="0" applyFont="1" applyFill="1" applyBorder="1" applyAlignment="1">
      <alignment vertical="center" wrapText="1"/>
    </xf>
    <xf numFmtId="0" fontId="48" fillId="49" borderId="12" xfId="0" applyFont="1" applyFill="1" applyBorder="1" applyAlignment="1">
      <alignment horizontal="center" vertical="center" wrapText="1"/>
    </xf>
    <xf numFmtId="0" fontId="48" fillId="49" borderId="13" xfId="0" applyFont="1" applyFill="1" applyBorder="1" applyAlignment="1">
      <alignment horizontal="center" vertical="center" wrapText="1"/>
    </xf>
    <xf numFmtId="0" fontId="48" fillId="50" borderId="21" xfId="0" applyFont="1" applyFill="1" applyBorder="1"/>
    <xf numFmtId="2" fontId="48" fillId="50" borderId="22" xfId="0" applyNumberFormat="1" applyFont="1" applyFill="1" applyBorder="1" applyAlignment="1">
      <alignment horizontal="center"/>
    </xf>
    <xf numFmtId="2" fontId="48" fillId="50" borderId="23" xfId="0" applyNumberFormat="1" applyFont="1" applyFill="1" applyBorder="1" applyAlignment="1">
      <alignment horizontal="center"/>
    </xf>
    <xf numFmtId="0" fontId="48" fillId="49" borderId="9" xfId="0" applyFont="1" applyFill="1" applyBorder="1" applyAlignment="1">
      <alignment vertical="center"/>
    </xf>
    <xf numFmtId="0" fontId="48" fillId="49" borderId="12" xfId="0" applyFont="1" applyFill="1" applyBorder="1" applyAlignment="1">
      <alignment horizontal="center" vertical="center"/>
    </xf>
    <xf numFmtId="0" fontId="48" fillId="49" borderId="9" xfId="0" applyFont="1" applyFill="1" applyBorder="1"/>
    <xf numFmtId="0" fontId="48" fillId="49" borderId="12" xfId="0" applyFont="1" applyFill="1" applyBorder="1" applyAlignment="1">
      <alignment horizontal="center"/>
    </xf>
    <xf numFmtId="2" fontId="48" fillId="49" borderId="13" xfId="0" applyNumberFormat="1" applyFont="1" applyFill="1" applyBorder="1" applyAlignment="1">
      <alignment horizontal="center"/>
    </xf>
    <xf numFmtId="1" fontId="49" fillId="0" borderId="0" xfId="0" applyNumberFormat="1" applyFont="1"/>
    <xf numFmtId="0" fontId="6" fillId="51" borderId="0" xfId="0" applyFont="1" applyFill="1"/>
    <xf numFmtId="15" fontId="6" fillId="0" borderId="15" xfId="0" applyNumberFormat="1" applyFont="1" applyBorder="1" applyAlignment="1">
      <alignment horizontal="center"/>
    </xf>
    <xf numFmtId="15" fontId="6" fillId="0" borderId="24" xfId="0" applyNumberFormat="1" applyFont="1" applyBorder="1" applyAlignment="1">
      <alignment horizontal="center"/>
    </xf>
    <xf numFmtId="2" fontId="6" fillId="0" borderId="18" xfId="0" applyNumberFormat="1" applyFont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 indent="1"/>
    </xf>
    <xf numFmtId="15" fontId="6" fillId="0" borderId="14" xfId="0" applyNumberFormat="1" applyFont="1" applyBorder="1" applyAlignment="1">
      <alignment horizontal="center"/>
    </xf>
    <xf numFmtId="0" fontId="51" fillId="52" borderId="44" xfId="117" applyFont="1" applyFill="1" applyBorder="1" applyAlignment="1">
      <alignment horizontal="center" vertical="center" wrapText="1"/>
    </xf>
    <xf numFmtId="0" fontId="51" fillId="2" borderId="42" xfId="117" applyFont="1" applyFill="1" applyBorder="1" applyAlignment="1" applyProtection="1">
      <alignment horizontal="center" vertical="center" wrapText="1"/>
      <protection locked="0"/>
    </xf>
    <xf numFmtId="14" fontId="50" fillId="0" borderId="46" xfId="119" applyNumberFormat="1" applyBorder="1" applyAlignment="1">
      <alignment horizontal="center"/>
    </xf>
    <xf numFmtId="14" fontId="50" fillId="0" borderId="45" xfId="119" applyNumberFormat="1" applyBorder="1" applyAlignment="1">
      <alignment horizontal="center"/>
    </xf>
    <xf numFmtId="0" fontId="52" fillId="0" borderId="0" xfId="117" applyFont="1"/>
    <xf numFmtId="0" fontId="52" fillId="0" borderId="47" xfId="117" applyFont="1" applyBorder="1" applyAlignment="1" applyProtection="1">
      <alignment horizontal="center"/>
      <protection locked="0"/>
    </xf>
    <xf numFmtId="0" fontId="52" fillId="0" borderId="47" xfId="117" applyFont="1" applyBorder="1" applyAlignment="1" applyProtection="1">
      <alignment horizontal="center" vertical="center"/>
      <protection locked="0"/>
    </xf>
    <xf numFmtId="0" fontId="52" fillId="0" borderId="41" xfId="117" applyFont="1" applyBorder="1" applyAlignment="1" applyProtection="1">
      <alignment horizontal="center" vertical="center"/>
      <protection locked="0"/>
    </xf>
    <xf numFmtId="0" fontId="52" fillId="0" borderId="49" xfId="117" applyFont="1" applyBorder="1" applyAlignment="1" applyProtection="1">
      <alignment horizontal="center"/>
      <protection locked="0"/>
    </xf>
    <xf numFmtId="0" fontId="52" fillId="0" borderId="43" xfId="117" applyFont="1" applyBorder="1" applyAlignment="1" applyProtection="1">
      <alignment horizontal="center"/>
      <protection locked="0"/>
    </xf>
    <xf numFmtId="0" fontId="52" fillId="0" borderId="43" xfId="117" applyFont="1" applyBorder="1" applyAlignment="1" applyProtection="1">
      <alignment horizontal="center" vertical="center"/>
      <protection locked="0"/>
    </xf>
    <xf numFmtId="0" fontId="52" fillId="0" borderId="25" xfId="117" applyFont="1" applyBorder="1" applyAlignment="1" applyProtection="1">
      <alignment horizontal="center"/>
      <protection locked="0"/>
    </xf>
    <xf numFmtId="0" fontId="52" fillId="0" borderId="40" xfId="117" applyFont="1" applyBorder="1" applyAlignment="1" applyProtection="1">
      <alignment horizontal="center" vertical="center"/>
      <protection locked="0"/>
    </xf>
    <xf numFmtId="0" fontId="52" fillId="0" borderId="48" xfId="117" applyFont="1" applyBorder="1" applyAlignment="1" applyProtection="1">
      <alignment horizontal="center" vertical="center"/>
      <protection locked="0"/>
    </xf>
    <xf numFmtId="0" fontId="52" fillId="0" borderId="0" xfId="117" applyFont="1" applyProtection="1">
      <protection locked="0"/>
    </xf>
    <xf numFmtId="0" fontId="52" fillId="0" borderId="0" xfId="117" applyFont="1" applyAlignment="1" applyProtection="1">
      <alignment horizontal="center" vertical="center"/>
      <protection locked="0"/>
    </xf>
    <xf numFmtId="0" fontId="52" fillId="0" borderId="0" xfId="117" applyFont="1" applyAlignment="1" applyProtection="1">
      <alignment horizontal="center"/>
      <protection locked="0"/>
    </xf>
    <xf numFmtId="2" fontId="6" fillId="0" borderId="64" xfId="0" applyNumberFormat="1" applyFont="1" applyBorder="1" applyAlignment="1">
      <alignment horizontal="center"/>
    </xf>
    <xf numFmtId="2" fontId="6" fillId="0" borderId="65" xfId="0" applyNumberFormat="1" applyFont="1" applyBorder="1" applyAlignment="1">
      <alignment horizontal="center"/>
    </xf>
    <xf numFmtId="2" fontId="6" fillId="0" borderId="66" xfId="0" applyNumberFormat="1" applyFont="1" applyBorder="1" applyAlignment="1">
      <alignment horizontal="center"/>
    </xf>
    <xf numFmtId="0" fontId="48" fillId="49" borderId="16" xfId="0" applyFont="1" applyFill="1" applyBorder="1" applyAlignment="1">
      <alignment horizontal="center" vertical="center" wrapText="1"/>
    </xf>
    <xf numFmtId="0" fontId="48" fillId="49" borderId="7" xfId="0" applyFont="1" applyFill="1" applyBorder="1" applyAlignment="1">
      <alignment horizontal="right"/>
    </xf>
    <xf numFmtId="0" fontId="48" fillId="49" borderId="8" xfId="0" applyFont="1" applyFill="1" applyBorder="1" applyAlignment="1">
      <alignment horizontal="right"/>
    </xf>
    <xf numFmtId="166" fontId="0" fillId="0" borderId="42" xfId="0" applyNumberFormat="1" applyBorder="1" applyAlignment="1">
      <alignment horizontal="center"/>
    </xf>
    <xf numFmtId="166" fontId="0" fillId="0" borderId="67" xfId="0" applyNumberFormat="1" applyBorder="1" applyAlignment="1">
      <alignment horizontal="center"/>
    </xf>
    <xf numFmtId="166" fontId="0" fillId="0" borderId="68" xfId="0" applyNumberFormat="1" applyBorder="1" applyAlignment="1">
      <alignment horizontal="center"/>
    </xf>
    <xf numFmtId="1" fontId="0" fillId="48" borderId="3" xfId="0" applyNumberFormat="1" applyFill="1" applyBorder="1"/>
    <xf numFmtId="1" fontId="0" fillId="48" borderId="4" xfId="0" applyNumberFormat="1" applyFill="1" applyBorder="1"/>
    <xf numFmtId="0" fontId="5" fillId="0" borderId="6" xfId="0" applyFont="1" applyBorder="1"/>
    <xf numFmtId="1" fontId="0" fillId="48" borderId="8" xfId="0" applyNumberFormat="1" applyFill="1" applyBorder="1"/>
    <xf numFmtId="49" fontId="5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</cellXfs>
  <cellStyles count="992">
    <cellStyle name="=C:\WINNT35\SYSTEM32\COMMAND.COM" xfId="118" xr:uid="{DBB95121-3D79-4B05-82F1-870E672C4C50}"/>
    <cellStyle name="=C:\WINNT35\SYSTEM32\COMMAND.COM 2" xfId="172" xr:uid="{04F7FF64-7CDE-46C5-BFC5-857E77A16B21}"/>
    <cellStyle name="=C:\WINNT35\SYSTEM32\COMMAND.COM 2 2" xfId="640" xr:uid="{9FE6C984-3679-4712-A2EB-9086DE8E1C31}"/>
    <cellStyle name="=C:\WINNT35\SYSTEM32\COMMAND.COM 2 2 2" xfId="119" xr:uid="{3496A5B4-D667-4B55-B951-C12BCAF0FA6C}"/>
    <cellStyle name="=C:\WINNT35\SYSTEM32\COMMAND.COM 2 3" xfId="635" xr:uid="{6B3FF6BB-DE62-466E-999F-2AAD6C76F42C}"/>
    <cellStyle name="=C:\WINNT35\SYSTEM32\COMMAND.COM 2 4" xfId="754" xr:uid="{EF8638F1-1107-4719-9745-5A02BBC10EF1}"/>
    <cellStyle name="=C:\WINNT35\SYSTEM32\COMMAND.COM 2 5" xfId="770" xr:uid="{870EACC9-C4C9-434A-B7DF-D9E024942532}"/>
    <cellStyle name="=C:\WINNT35\SYSTEM32\COMMAND.COM 2 6" xfId="935" xr:uid="{E355ED0B-A179-4E3A-BCC1-C0025ABC733C}"/>
    <cellStyle name="=C:\WINNT35\SYSTEM32\COMMAND.COM 3" xfId="173" xr:uid="{C14B9394-5599-4825-B94A-140CB3F76A3E}"/>
    <cellStyle name="=C:\WINNT35\SYSTEM32\COMMAND.COM 3 2" xfId="641" xr:uid="{E92599CA-9350-41CC-A9EA-F1A685D32F40}"/>
    <cellStyle name="=C:\WINNT35\SYSTEM32\COMMAND.COM 3 2 2" xfId="788" xr:uid="{E32748BF-3DAA-4B3A-8AB7-78519501925A}"/>
    <cellStyle name="=C:\WINNT35\SYSTEM32\COMMAND.COM 3 3" xfId="771" xr:uid="{950D16FF-367F-478B-9BDA-E93BE368EEA4}"/>
    <cellStyle name="=C:\WINNT35\SYSTEM32\COMMAND.COM 3 4" xfId="901" xr:uid="{62263DA6-12FD-43E2-A687-A0EB94EE24AA}"/>
    <cellStyle name="=C:\WINNT35\SYSTEM32\COMMAND.COM 4" xfId="174" xr:uid="{BB8A0EA4-EBE9-4682-861A-03F16B2A3214}"/>
    <cellStyle name="=C:\WINNT35\SYSTEM32\COMMAND.COM 4 2" xfId="120" xr:uid="{E9AD9572-4C0D-4E38-8183-F53F89816490}"/>
    <cellStyle name="=C:\WINNT35\SYSTEM32\COMMAND.COM 5" xfId="124" xr:uid="{5E17A1D0-18AA-42F3-BB72-28DCE23CCECB}"/>
    <cellStyle name="=C:\WINNT35\SYSTEM32\COMMAND.COM 6" xfId="633" xr:uid="{A258D640-95CD-4CAC-AD94-3CBB234330AF}"/>
    <cellStyle name="=C:\WINNT35\SYSTEM32\COMMAND.COM 6 2" xfId="642" xr:uid="{23955A15-5AD1-43D9-A9E3-37510C6C33F5}"/>
    <cellStyle name="=C:\WINNT35\SYSTEM32\COMMAND.COM 6 2 2" xfId="789" xr:uid="{0AEA1F01-E4DF-4EBC-A08E-D9565B2B63AE}"/>
    <cellStyle name="=C:\WINNT35\SYSTEM32\COMMAND.COM 7" xfId="768" xr:uid="{74B49043-EC22-4D17-857E-3805363D1763}"/>
    <cellStyle name="=C:\WINNT35\SYSTEM32\COMMAND.COM_Commercial model check list" xfId="175" xr:uid="{5F595D12-C324-4F06-9D37-DF8CDD6AD167}"/>
    <cellStyle name="20% - Accent1 2" xfId="6" xr:uid="{00000000-0005-0000-0000-000000000000}"/>
    <cellStyle name="20% - Accent1 2 2" xfId="177" xr:uid="{2738C671-1256-4284-96E9-7BE7DCAF9A43}"/>
    <cellStyle name="20% - Accent1 3" xfId="178" xr:uid="{C13300BF-2547-4E38-98CE-2FDF26AAA2ED}"/>
    <cellStyle name="20% - Accent1 3 2" xfId="844" xr:uid="{16051CB2-C3E5-4EF9-8401-D00AA77F9C95}"/>
    <cellStyle name="20% - Accent1 3 3" xfId="939" xr:uid="{5408B933-C754-40C5-AEF9-FB99512FB2A3}"/>
    <cellStyle name="20% - Accent1 4" xfId="176" xr:uid="{93DAFC9E-A3D0-4E72-89DF-A1F6570E62E4}"/>
    <cellStyle name="20% - Accent1 4 2" xfId="843" xr:uid="{EA799787-43E5-41A5-BE10-5BF538440CAA}"/>
    <cellStyle name="20% - Accent1 4 3" xfId="938" xr:uid="{FCA7AB54-A7C9-43AA-A863-82445349F39D}"/>
    <cellStyle name="20% - Accent1 5" xfId="643" xr:uid="{AD9583EC-BCD4-4D70-9D1F-78CE8F4CE362}"/>
    <cellStyle name="20% - Accent1 6" xfId="129" xr:uid="{709CAAFE-5C40-43AC-9BC8-9AF6AF7FB52A}"/>
    <cellStyle name="20% - Accent2 2" xfId="7" xr:uid="{00000000-0005-0000-0000-000001000000}"/>
    <cellStyle name="20% - Accent2 2 2" xfId="180" xr:uid="{A95A4D82-6AD2-4070-BDA6-FEB95B23B26A}"/>
    <cellStyle name="20% - Accent2 3" xfId="181" xr:uid="{B1BF2E8F-3637-4B58-85EC-76E65665FFB7}"/>
    <cellStyle name="20% - Accent2 3 2" xfId="846" xr:uid="{373932CC-BE9C-4BC6-9AB5-ED1318B1B67A}"/>
    <cellStyle name="20% - Accent2 3 3" xfId="941" xr:uid="{A30852CD-4171-4814-9055-36F105D06945}"/>
    <cellStyle name="20% - Accent2 4" xfId="179" xr:uid="{020B936F-7545-405E-85F9-DD523A21F1C3}"/>
    <cellStyle name="20% - Accent2 4 2" xfId="845" xr:uid="{F7E75D37-E351-4FC0-AF79-303773D3A927}"/>
    <cellStyle name="20% - Accent2 4 3" xfId="940" xr:uid="{6D8A934C-7339-4EB3-98DF-24C7870C1616}"/>
    <cellStyle name="20% - Accent2 5" xfId="644" xr:uid="{76997078-9C90-4474-ACD5-75377EE95A96}"/>
    <cellStyle name="20% - Accent2 6" xfId="130" xr:uid="{6FB87CB7-D370-4824-A77F-5A60CB0A792E}"/>
    <cellStyle name="20% - Accent3 2" xfId="8" xr:uid="{00000000-0005-0000-0000-000002000000}"/>
    <cellStyle name="20% - Accent3 2 2" xfId="183" xr:uid="{DABF8480-F0AA-423A-BB31-A4C9B8E900CD}"/>
    <cellStyle name="20% - Accent3 3" xfId="184" xr:uid="{81136CF7-D838-40B9-BEBA-B927CBC8910C}"/>
    <cellStyle name="20% - Accent3 3 2" xfId="848" xr:uid="{866901D1-4810-47C0-AE6D-2F196693FC65}"/>
    <cellStyle name="20% - Accent3 3 3" xfId="943" xr:uid="{6EA6F97F-37EC-4E37-855C-1B3D6D5A55AB}"/>
    <cellStyle name="20% - Accent3 4" xfId="182" xr:uid="{8CB16277-4FC3-4449-8023-4E8AC3F02584}"/>
    <cellStyle name="20% - Accent3 4 2" xfId="847" xr:uid="{063D1B84-B908-4082-BC85-A52690A27A06}"/>
    <cellStyle name="20% - Accent3 4 3" xfId="942" xr:uid="{A89749C8-4904-4873-988A-9B98805B6D63}"/>
    <cellStyle name="20% - Accent3 5" xfId="645" xr:uid="{F9B2ADEB-F305-49A5-828C-CFDF5BFDE2E9}"/>
    <cellStyle name="20% - Accent3 6" xfId="131" xr:uid="{4187E14B-A5CB-4EBD-A321-29B0EE5F6B90}"/>
    <cellStyle name="20% - Accent4 2" xfId="9" xr:uid="{00000000-0005-0000-0000-000003000000}"/>
    <cellStyle name="20% - Accent4 2 2" xfId="186" xr:uid="{CFD083E9-9D31-4327-AB6F-CC1BB9162650}"/>
    <cellStyle name="20% - Accent4 3" xfId="187" xr:uid="{B13978E5-64FD-4420-9E7E-6B12AE8DDEE7}"/>
    <cellStyle name="20% - Accent4 3 2" xfId="850" xr:uid="{31F08A34-33AA-4AA8-8529-FA6F790F0CB1}"/>
    <cellStyle name="20% - Accent4 3 3" xfId="945" xr:uid="{B942F479-E688-4898-9084-300A8485E9D2}"/>
    <cellStyle name="20% - Accent4 4" xfId="185" xr:uid="{783718CC-C48F-476B-8E94-E20158435755}"/>
    <cellStyle name="20% - Accent4 4 2" xfId="849" xr:uid="{AC77663B-158B-4EB8-BE14-D6426B3D47A9}"/>
    <cellStyle name="20% - Accent4 4 3" xfId="944" xr:uid="{12E7E2EA-F45C-4115-A5AF-A9ACD7E98A2F}"/>
    <cellStyle name="20% - Accent4 5" xfId="646" xr:uid="{F89ABB03-6099-449C-871C-27E725361663}"/>
    <cellStyle name="20% - Accent4 6" xfId="132" xr:uid="{7DBA6338-80BE-4DE1-88CD-5C6879501D4D}"/>
    <cellStyle name="20% - Accent5 2" xfId="10" xr:uid="{00000000-0005-0000-0000-000004000000}"/>
    <cellStyle name="20% - Accent5 2 2" xfId="189" xr:uid="{351DD571-635E-4505-9202-3216C5B50EF1}"/>
    <cellStyle name="20% - Accent5 3" xfId="190" xr:uid="{F4664E34-C834-4CF5-AC5C-4376E7F69E1C}"/>
    <cellStyle name="20% - Accent5 3 2" xfId="852" xr:uid="{1DD6A1C3-3752-4A36-9FEF-B9E73271EC32}"/>
    <cellStyle name="20% - Accent5 3 3" xfId="947" xr:uid="{D42115A7-944F-47FD-ADE4-2B86CBC979E1}"/>
    <cellStyle name="20% - Accent5 4" xfId="188" xr:uid="{478E3AEA-4C16-4EDD-A854-B85BEF1B2108}"/>
    <cellStyle name="20% - Accent5 4 2" xfId="851" xr:uid="{D8C566CC-A0A4-4CC3-B44E-BB75C180E0BE}"/>
    <cellStyle name="20% - Accent5 4 3" xfId="946" xr:uid="{D128A0F5-573B-40DD-B945-ABA82354347F}"/>
    <cellStyle name="20% - Accent5 5" xfId="647" xr:uid="{1F15A42E-0DF6-4F2A-8D68-32E227096842}"/>
    <cellStyle name="20% - Accent5 6" xfId="133" xr:uid="{1D0EB950-46E4-40ED-8FAF-F415D4A44D8D}"/>
    <cellStyle name="20% - Accent6 2" xfId="11" xr:uid="{00000000-0005-0000-0000-000005000000}"/>
    <cellStyle name="20% - Accent6 2 2" xfId="192" xr:uid="{8776E96C-8A8F-4F7D-B444-C6B61188629E}"/>
    <cellStyle name="20% - Accent6 3" xfId="193" xr:uid="{2A8C20D7-FB89-4806-89F2-20A6C7261012}"/>
    <cellStyle name="20% - Accent6 3 2" xfId="854" xr:uid="{D180C32B-7408-4857-9D78-7778BC535D2B}"/>
    <cellStyle name="20% - Accent6 3 3" xfId="949" xr:uid="{5E6D9467-B77D-4AD2-BD1F-D6260E7DFD34}"/>
    <cellStyle name="20% - Accent6 4" xfId="191" xr:uid="{659167DE-771B-4E22-B8BD-23B143ACAA71}"/>
    <cellStyle name="20% - Accent6 4 2" xfId="853" xr:uid="{B836B4A5-6924-4618-A271-609AAC37EDB4}"/>
    <cellStyle name="20% - Accent6 4 3" xfId="948" xr:uid="{07278123-4631-4796-AAD6-31B90840685C}"/>
    <cellStyle name="20% - Accent6 5" xfId="648" xr:uid="{D45CBB11-698C-42C4-98F5-BE8167CF05E2}"/>
    <cellStyle name="20% - Accent6 6" xfId="134" xr:uid="{E9E68DBC-EC8A-4619-99A2-8116414DE7B4}"/>
    <cellStyle name="40% - Accent1 2" xfId="12" xr:uid="{00000000-0005-0000-0000-000006000000}"/>
    <cellStyle name="40% - Accent1 2 2" xfId="195" xr:uid="{AF439B27-287B-41A8-8D3E-ECE9A2B9A900}"/>
    <cellStyle name="40% - Accent1 3" xfId="196" xr:uid="{CAF9B03F-448C-4104-930F-A2E9D2E1E3FB}"/>
    <cellStyle name="40% - Accent1 3 2" xfId="649" xr:uid="{87BC01D1-C4DC-4526-A65F-4F39E36DD3AD}"/>
    <cellStyle name="40% - Accent1 3 2 2" xfId="879" xr:uid="{4A34B91A-8DB9-46F4-870A-855F989EA06F}"/>
    <cellStyle name="40% - Accent1 3 2 3" xfId="974" xr:uid="{0ABC085D-5857-4B88-B4E3-9E46D9E4E059}"/>
    <cellStyle name="40% - Accent1 3 3" xfId="856" xr:uid="{75E18937-B4AC-4013-A855-099B2A1858D2}"/>
    <cellStyle name="40% - Accent1 3 4" xfId="951" xr:uid="{CF2D3E73-C517-4037-B71D-00C96D382F7B}"/>
    <cellStyle name="40% - Accent1 4" xfId="194" xr:uid="{89B04412-83C0-465B-A2A3-F16F37482587}"/>
    <cellStyle name="40% - Accent1 4 2" xfId="650" xr:uid="{6E6B1BBA-5EC9-479A-9F1B-3192F118077F}"/>
    <cellStyle name="40% - Accent1 4 2 2" xfId="880" xr:uid="{A4DFFF78-4BE7-4C8E-97DA-1DDBDDB9C3B5}"/>
    <cellStyle name="40% - Accent1 4 2 3" xfId="975" xr:uid="{EB119A5D-42FC-4385-8D57-4E8458094486}"/>
    <cellStyle name="40% - Accent1 4 3" xfId="855" xr:uid="{1C803657-E774-4173-89E9-74A9BFFCDA28}"/>
    <cellStyle name="40% - Accent1 4 4" xfId="950" xr:uid="{DB95FF75-0C38-466F-BD00-96B498FE2F79}"/>
    <cellStyle name="40% - Accent1 5" xfId="651" xr:uid="{AFD5333D-1627-4F88-A02C-B64C416C2F44}"/>
    <cellStyle name="40% - Accent1 6" xfId="135" xr:uid="{625DD76C-4771-4F29-82F6-73423929254C}"/>
    <cellStyle name="40% - Accent2 2" xfId="13" xr:uid="{00000000-0005-0000-0000-000007000000}"/>
    <cellStyle name="40% - Accent2 2 2" xfId="198" xr:uid="{C4676C5D-E96E-4DDC-B59A-58B847B204C4}"/>
    <cellStyle name="40% - Accent2 3" xfId="199" xr:uid="{813B2F7D-EFF8-418F-B6F3-F82415AA2E32}"/>
    <cellStyle name="40% - Accent2 3 2" xfId="858" xr:uid="{0E6DDB4C-AFB0-4B8D-91AC-34E30EEF0E81}"/>
    <cellStyle name="40% - Accent2 3 3" xfId="953" xr:uid="{F7B69729-D84B-4F76-A7F7-B6D2C89E7A3D}"/>
    <cellStyle name="40% - Accent2 4" xfId="197" xr:uid="{98FC4378-C70B-4D2F-BCA1-26445B4AB6E6}"/>
    <cellStyle name="40% - Accent2 4 2" xfId="857" xr:uid="{047CDBE2-7E36-4771-B99A-DEC61410EECC}"/>
    <cellStyle name="40% - Accent2 4 3" xfId="952" xr:uid="{D0DA7AD2-D73C-46DA-B2B8-748F017EE19C}"/>
    <cellStyle name="40% - Accent2 5" xfId="652" xr:uid="{9CCD71CF-C8F4-4416-88F7-EBC51AFAF0DB}"/>
    <cellStyle name="40% - Accent2 6" xfId="136" xr:uid="{F8AE37FC-3903-4F6D-A2C8-42915F3CB181}"/>
    <cellStyle name="40% - Accent3 2" xfId="14" xr:uid="{00000000-0005-0000-0000-000008000000}"/>
    <cellStyle name="40% - Accent3 2 2" xfId="201" xr:uid="{E0696122-5349-412A-B6A6-D0E5E569AE54}"/>
    <cellStyle name="40% - Accent3 3" xfId="202" xr:uid="{51B0C81E-3B1B-42FF-B401-D365405F44B0}"/>
    <cellStyle name="40% - Accent3 3 2" xfId="860" xr:uid="{89F645B4-297F-4C4E-8F8D-4C00F8041CB8}"/>
    <cellStyle name="40% - Accent3 3 3" xfId="955" xr:uid="{70942A15-1275-4662-8875-D8763D83A0C1}"/>
    <cellStyle name="40% - Accent3 4" xfId="200" xr:uid="{CBCF4F20-DDA1-45A1-9A06-BE1A5F4C6DF1}"/>
    <cellStyle name="40% - Accent3 4 2" xfId="859" xr:uid="{C84AC40A-EEBC-4379-AF47-408F9CA395C9}"/>
    <cellStyle name="40% - Accent3 4 3" xfId="954" xr:uid="{B77A121F-190D-458B-81AE-0AD1A6F22431}"/>
    <cellStyle name="40% - Accent3 5" xfId="653" xr:uid="{929D1093-5699-47EE-B0FF-D9B6BC62B51E}"/>
    <cellStyle name="40% - Accent3 6" xfId="137" xr:uid="{C667D4C3-0D83-4372-8780-5150557D8E08}"/>
    <cellStyle name="40% - Accent4 2" xfId="15" xr:uid="{00000000-0005-0000-0000-000009000000}"/>
    <cellStyle name="40% - Accent4 2 2" xfId="204" xr:uid="{E9CC0991-14E6-4FC9-A9A8-800F914E3191}"/>
    <cellStyle name="40% - Accent4 3" xfId="205" xr:uid="{759AB300-7D7C-4624-918E-93D595BB63F0}"/>
    <cellStyle name="40% - Accent4 3 2" xfId="654" xr:uid="{46F44A15-3809-4AFF-97B3-833C5DD13509}"/>
    <cellStyle name="40% - Accent4 3 2 2" xfId="881" xr:uid="{A8921450-FED0-4321-A7A6-0F83B09B660D}"/>
    <cellStyle name="40% - Accent4 3 2 3" xfId="976" xr:uid="{24CCC609-EAFA-4848-8725-60129E6D202F}"/>
    <cellStyle name="40% - Accent4 3 3" xfId="862" xr:uid="{85C80584-E0FA-4751-AC22-DCBAA81DF7F1}"/>
    <cellStyle name="40% - Accent4 3 4" xfId="957" xr:uid="{57371E6E-BF69-4E16-8488-323E50A2C16F}"/>
    <cellStyle name="40% - Accent4 4" xfId="203" xr:uid="{48D3CA5F-92A7-452B-BF02-6808A75FCE66}"/>
    <cellStyle name="40% - Accent4 4 2" xfId="655" xr:uid="{20D5C76C-3B16-427C-ABC2-26DBFAEF6FB3}"/>
    <cellStyle name="40% - Accent4 4 2 2" xfId="882" xr:uid="{8311D1B8-43D9-41E6-A824-9BAD8E9021A9}"/>
    <cellStyle name="40% - Accent4 4 2 3" xfId="977" xr:uid="{18AB2FE3-E61A-4B08-B997-E50F0D0D515C}"/>
    <cellStyle name="40% - Accent4 4 3" xfId="861" xr:uid="{9105F6A3-E4CC-4862-BFAD-10EAA9BE993F}"/>
    <cellStyle name="40% - Accent4 4 4" xfId="956" xr:uid="{52075839-994E-43F6-AB49-93FFE2B0D570}"/>
    <cellStyle name="40% - Accent4 5" xfId="656" xr:uid="{927FC34F-5E44-461C-8CB9-5F5E4E21C243}"/>
    <cellStyle name="40% - Accent4 6" xfId="138" xr:uid="{321B10D9-5B9E-487B-935C-FBAD1280AD18}"/>
    <cellStyle name="40% - Accent5 2" xfId="16" xr:uid="{00000000-0005-0000-0000-00000A000000}"/>
    <cellStyle name="40% - Accent5 2 2" xfId="207" xr:uid="{614E8D75-3D5C-4CDB-AF1B-AC77432C0FD9}"/>
    <cellStyle name="40% - Accent5 3" xfId="208" xr:uid="{2F9D0F89-F735-455C-A7B0-D9E30ADB2F84}"/>
    <cellStyle name="40% - Accent5 3 2" xfId="864" xr:uid="{01A0D34F-CB46-4526-91D4-3965D85361D3}"/>
    <cellStyle name="40% - Accent5 3 3" xfId="959" xr:uid="{88CD7E88-485E-49E9-B309-3F946CEBCA4D}"/>
    <cellStyle name="40% - Accent5 4" xfId="206" xr:uid="{622D0DAD-E58D-4DBD-B8A3-75BBE91AA1A9}"/>
    <cellStyle name="40% - Accent5 4 2" xfId="863" xr:uid="{29A44927-0E12-444E-A568-62BCD58508B6}"/>
    <cellStyle name="40% - Accent5 4 3" xfId="958" xr:uid="{06B7E534-132E-45FF-AAAA-83EE2F70672D}"/>
    <cellStyle name="40% - Accent5 5" xfId="657" xr:uid="{57AC9B5E-646D-488C-9FF3-245B2A4ED17E}"/>
    <cellStyle name="40% - Accent5 6" xfId="139" xr:uid="{AC580A5B-89BD-45E5-942E-B3306E90C084}"/>
    <cellStyle name="40% - Accent6 2" xfId="17" xr:uid="{00000000-0005-0000-0000-00000B000000}"/>
    <cellStyle name="40% - Accent6 2 2" xfId="210" xr:uid="{F79D4ADF-64AC-48FF-BE06-76B444D93241}"/>
    <cellStyle name="40% - Accent6 3" xfId="211" xr:uid="{C59DF300-01CF-45D5-B5F7-71E958884C33}"/>
    <cellStyle name="40% - Accent6 3 2" xfId="658" xr:uid="{31B2E01F-25CF-43FA-9AFB-E18E1BB06407}"/>
    <cellStyle name="40% - Accent6 3 2 2" xfId="883" xr:uid="{70B25DDD-8317-4A8A-9272-DAC181BB3C92}"/>
    <cellStyle name="40% - Accent6 3 2 3" xfId="978" xr:uid="{44E7DBB4-860B-4AED-9DD6-FBD053970324}"/>
    <cellStyle name="40% - Accent6 3 3" xfId="866" xr:uid="{7FA8E04D-6690-4DDF-A099-A06682C0A30E}"/>
    <cellStyle name="40% - Accent6 3 4" xfId="961" xr:uid="{B71E5E3E-8E51-48B9-BB88-D8C16540CC69}"/>
    <cellStyle name="40% - Accent6 4" xfId="209" xr:uid="{F44A47B0-D15E-4627-8CBC-618958391A7B}"/>
    <cellStyle name="40% - Accent6 4 2" xfId="659" xr:uid="{EF6289AE-3A7D-4F13-BFBC-CE8703296DB4}"/>
    <cellStyle name="40% - Accent6 4 2 2" xfId="884" xr:uid="{1FB0F90B-0242-4076-921B-A41B8323F4E0}"/>
    <cellStyle name="40% - Accent6 4 2 3" xfId="979" xr:uid="{F72AB910-6114-4E34-A97A-3B84420DEA81}"/>
    <cellStyle name="40% - Accent6 4 3" xfId="865" xr:uid="{B2C01D5C-11AE-46D7-B04C-B5A62D52DA0A}"/>
    <cellStyle name="40% - Accent6 4 4" xfId="960" xr:uid="{D81412CC-B7B6-4B65-801A-5E2A6D7A4445}"/>
    <cellStyle name="40% - Accent6 5" xfId="660" xr:uid="{57E47D3A-101B-468B-9F24-DC84851163E5}"/>
    <cellStyle name="40% - Accent6 6" xfId="140" xr:uid="{30D4E46C-667B-48BA-A22C-A97375F0CF19}"/>
    <cellStyle name="60% - Accent1 2" xfId="18" xr:uid="{00000000-0005-0000-0000-00000C000000}"/>
    <cellStyle name="60% - Accent1 2 2" xfId="213" xr:uid="{2649B72B-2A82-4DC8-B5B5-E46B762AC394}"/>
    <cellStyle name="60% - Accent1 3" xfId="214" xr:uid="{AEB374BF-D19B-47C1-8365-DE0824981DC7}"/>
    <cellStyle name="60% - Accent1 3 2" xfId="661" xr:uid="{45BA5F69-61B3-4527-9739-606A05E4BAC0}"/>
    <cellStyle name="60% - Accent1 4" xfId="212" xr:uid="{017D070C-9924-48B3-BDAA-013E10C9A8D6}"/>
    <cellStyle name="60% - Accent1 4 2" xfId="662" xr:uid="{E0B792A5-9909-491A-8BCE-56041803219F}"/>
    <cellStyle name="60% - Accent1 5" xfId="663" xr:uid="{7A8B8ABF-69C9-4E08-B3F5-AE6225BA9E49}"/>
    <cellStyle name="60% - Accent1 6" xfId="141" xr:uid="{F0AFF3CC-56BF-404A-A5F8-677746A1C111}"/>
    <cellStyle name="60% - Accent2 2" xfId="19" xr:uid="{00000000-0005-0000-0000-00000D000000}"/>
    <cellStyle name="60% - Accent2 2 2" xfId="216" xr:uid="{DF435259-4C8A-41F8-A029-D06F702AC1C7}"/>
    <cellStyle name="60% - Accent2 3" xfId="217" xr:uid="{345F7F06-9C8B-4C03-9181-50A7A103CD2E}"/>
    <cellStyle name="60% - Accent2 4" xfId="215" xr:uid="{DF629983-597D-437D-9FC7-1726D1A9C530}"/>
    <cellStyle name="60% - Accent2 5" xfId="664" xr:uid="{E40A209F-6886-4A1B-888D-475C86ADFD8C}"/>
    <cellStyle name="60% - Accent2 6" xfId="142" xr:uid="{95C9DB7C-8AA8-40B2-B919-6BBB52033B5C}"/>
    <cellStyle name="60% - Accent3 2" xfId="20" xr:uid="{00000000-0005-0000-0000-00000E000000}"/>
    <cellStyle name="60% - Accent3 2 2" xfId="219" xr:uid="{434EDA58-8DAF-490D-8927-815D04EED58A}"/>
    <cellStyle name="60% - Accent3 3" xfId="220" xr:uid="{2E387837-77FD-4D87-ACDF-D4505E7E35AD}"/>
    <cellStyle name="60% - Accent3 4" xfId="218" xr:uid="{396CC10E-CC7F-4038-AE69-AE052968C7B1}"/>
    <cellStyle name="60% - Accent3 5" xfId="665" xr:uid="{FD29A994-6C49-4E3F-9083-5EB3A5572F2B}"/>
    <cellStyle name="60% - Accent3 6" xfId="143" xr:uid="{DC70A7E6-701A-4263-B0F0-5C55D0CEA60F}"/>
    <cellStyle name="60% - Accent4 2" xfId="21" xr:uid="{00000000-0005-0000-0000-00000F000000}"/>
    <cellStyle name="60% - Accent4 2 2" xfId="222" xr:uid="{5780E093-06B7-4151-9576-5531A5A74A53}"/>
    <cellStyle name="60% - Accent4 3" xfId="223" xr:uid="{063EA072-EF34-44B6-BAC5-A686A0872BD1}"/>
    <cellStyle name="60% - Accent4 4" xfId="221" xr:uid="{29C8D2AE-3AE9-4862-BE92-BA654634B9C0}"/>
    <cellStyle name="60% - Accent4 5" xfId="666" xr:uid="{B035FA99-80CE-4712-8D9F-F11160EFBDC7}"/>
    <cellStyle name="60% - Accent4 6" xfId="144" xr:uid="{14D5DE08-F284-4262-A769-690A0B9A84D0}"/>
    <cellStyle name="60% - Accent5 2" xfId="22" xr:uid="{00000000-0005-0000-0000-000010000000}"/>
    <cellStyle name="60% - Accent5 2 2" xfId="225" xr:uid="{C4087BF7-2598-4994-82FD-F295BF7C056F}"/>
    <cellStyle name="60% - Accent5 3" xfId="226" xr:uid="{3E032056-BB57-4912-A839-D71A486A0252}"/>
    <cellStyle name="60% - Accent5 4" xfId="224" xr:uid="{DADADB9D-66C0-40BA-AECF-2E3AB1E0F8FF}"/>
    <cellStyle name="60% - Accent5 5" xfId="667" xr:uid="{EF0F14D8-D15E-4135-B187-7AB6ACFF102E}"/>
    <cellStyle name="60% - Accent5 6" xfId="145" xr:uid="{12C7E6C1-D77C-4821-A9AB-60A875CF3C38}"/>
    <cellStyle name="60% - Accent6 2" xfId="23" xr:uid="{00000000-0005-0000-0000-000011000000}"/>
    <cellStyle name="60% - Accent6 2 2" xfId="228" xr:uid="{7F19941C-AA07-4E7B-AA06-45EE784F7E2A}"/>
    <cellStyle name="60% - Accent6 3" xfId="229" xr:uid="{723E51F7-1D99-43C3-BD5D-2567F6A67961}"/>
    <cellStyle name="60% - Accent6 4" xfId="227" xr:uid="{A2D6B717-E69E-4DFB-90DB-76AFE6C829FE}"/>
    <cellStyle name="60% - Accent6 5" xfId="668" xr:uid="{39B0981B-3A98-4EFB-BE4F-B220D33DB998}"/>
    <cellStyle name="60% - Accent6 6" xfId="146" xr:uid="{09529EC4-3094-4E6A-99EE-BB6CCA655267}"/>
    <cellStyle name="Accent1 - 20%" xfId="24" xr:uid="{00000000-0005-0000-0000-000012000000}"/>
    <cellStyle name="Accent1 - 40%" xfId="25" xr:uid="{00000000-0005-0000-0000-000013000000}"/>
    <cellStyle name="Accent1 - 60%" xfId="26" xr:uid="{00000000-0005-0000-0000-000014000000}"/>
    <cellStyle name="Accent1 2" xfId="27" xr:uid="{00000000-0005-0000-0000-000015000000}"/>
    <cellStyle name="Accent1 2 2" xfId="231" xr:uid="{8A0AC592-E7E7-4E59-BE81-F9CF53F4C47B}"/>
    <cellStyle name="Accent1 3" xfId="28" xr:uid="{00000000-0005-0000-0000-000016000000}"/>
    <cellStyle name="Accent1 3 2" xfId="669" xr:uid="{514D154F-8EE7-453A-B5B6-1FFEA702503B}"/>
    <cellStyle name="Accent1 3 3" xfId="232" xr:uid="{CB4F7C2A-4DD1-489C-B6B7-08233A8D3D2E}"/>
    <cellStyle name="Accent1 4" xfId="230" xr:uid="{197236CA-61B3-4DA1-B969-051144AC1CF7}"/>
    <cellStyle name="Accent1 4 2" xfId="670" xr:uid="{BA955B5A-CC2B-462A-BD39-BDC13622190A}"/>
    <cellStyle name="Accent1 5" xfId="671" xr:uid="{8637F07D-1398-4247-B330-D6FC1209AF18}"/>
    <cellStyle name="Accent1 6" xfId="147" xr:uid="{1A02AF2D-129C-4439-9881-621793870D7F}"/>
    <cellStyle name="Accent2 - 20%" xfId="29" xr:uid="{00000000-0005-0000-0000-000017000000}"/>
    <cellStyle name="Accent2 - 40%" xfId="30" xr:uid="{00000000-0005-0000-0000-000018000000}"/>
    <cellStyle name="Accent2 - 60%" xfId="31" xr:uid="{00000000-0005-0000-0000-000019000000}"/>
    <cellStyle name="Accent2 2" xfId="32" xr:uid="{00000000-0005-0000-0000-00001A000000}"/>
    <cellStyle name="Accent2 2 2" xfId="234" xr:uid="{6123BAE0-7EAA-4B15-97F6-B9B3C3D043AD}"/>
    <cellStyle name="Accent2 3" xfId="33" xr:uid="{00000000-0005-0000-0000-00001B000000}"/>
    <cellStyle name="Accent2 3 2" xfId="235" xr:uid="{F1B000BF-4C5B-4849-90D2-9D74339FB4F1}"/>
    <cellStyle name="Accent2 4" xfId="233" xr:uid="{A5B772BB-AABE-4330-A6E6-B2C665981871}"/>
    <cellStyle name="Accent2 5" xfId="672" xr:uid="{68D23181-EFD5-44CF-9162-35E3C9C2111B}"/>
    <cellStyle name="Accent2 6" xfId="148" xr:uid="{0876C484-97ED-4380-8AD1-4017751255E1}"/>
    <cellStyle name="Accent3 - 20%" xfId="34" xr:uid="{00000000-0005-0000-0000-00001C000000}"/>
    <cellStyle name="Accent3 - 40%" xfId="35" xr:uid="{00000000-0005-0000-0000-00001D000000}"/>
    <cellStyle name="Accent3 - 60%" xfId="36" xr:uid="{00000000-0005-0000-0000-00001E000000}"/>
    <cellStyle name="Accent3 2" xfId="37" xr:uid="{00000000-0005-0000-0000-00001F000000}"/>
    <cellStyle name="Accent3 2 2" xfId="237" xr:uid="{C4BD6388-C111-4147-96B9-5956C931616C}"/>
    <cellStyle name="Accent3 3" xfId="38" xr:uid="{00000000-0005-0000-0000-000020000000}"/>
    <cellStyle name="Accent3 3 2" xfId="238" xr:uid="{DD5800F9-57ED-494C-9E71-9041BC477E72}"/>
    <cellStyle name="Accent3 4" xfId="236" xr:uid="{6520FF0B-17A3-4454-A7F0-FCA0CE756E76}"/>
    <cellStyle name="Accent3 5" xfId="673" xr:uid="{EE91B37C-7414-48FD-99A7-2ED5AFF3390C}"/>
    <cellStyle name="Accent3 6" xfId="149" xr:uid="{62805CD1-8449-4835-B3BA-667B2D4CD9D0}"/>
    <cellStyle name="Accent4 - 20%" xfId="39" xr:uid="{00000000-0005-0000-0000-000021000000}"/>
    <cellStyle name="Accent4 - 40%" xfId="40" xr:uid="{00000000-0005-0000-0000-000022000000}"/>
    <cellStyle name="Accent4 - 60%" xfId="41" xr:uid="{00000000-0005-0000-0000-000023000000}"/>
    <cellStyle name="Accent4 2" xfId="42" xr:uid="{00000000-0005-0000-0000-000024000000}"/>
    <cellStyle name="Accent4 2 2" xfId="240" xr:uid="{56A32423-3C5F-44DD-B39F-FDF13C1D1688}"/>
    <cellStyle name="Accent4 3" xfId="43" xr:uid="{00000000-0005-0000-0000-000025000000}"/>
    <cellStyle name="Accent4 3 2" xfId="674" xr:uid="{A7E2F853-4CDA-4AF6-8026-48E1AD907038}"/>
    <cellStyle name="Accent4 3 3" xfId="241" xr:uid="{377DF5EE-DC9A-406F-8EE0-FA18F6CD1E9F}"/>
    <cellStyle name="Accent4 4" xfId="239" xr:uid="{890A0B6F-15B8-4C06-A4C3-5B3936D64C5D}"/>
    <cellStyle name="Accent4 4 2" xfId="675" xr:uid="{E7F68208-FA6C-4ED0-81BF-85FDCE16ABD6}"/>
    <cellStyle name="Accent4 5" xfId="676" xr:uid="{39DF8A24-E52D-499D-A423-47B4033C1F67}"/>
    <cellStyle name="Accent4 6" xfId="150" xr:uid="{E1324734-566D-4423-890C-ED07934864B9}"/>
    <cellStyle name="Accent5 - 20%" xfId="44" xr:uid="{00000000-0005-0000-0000-000026000000}"/>
    <cellStyle name="Accent5 - 40%" xfId="45" xr:uid="{00000000-0005-0000-0000-000027000000}"/>
    <cellStyle name="Accent5 - 60%" xfId="46" xr:uid="{00000000-0005-0000-0000-000028000000}"/>
    <cellStyle name="Accent5 2" xfId="47" xr:uid="{00000000-0005-0000-0000-000029000000}"/>
    <cellStyle name="Accent5 2 2" xfId="243" xr:uid="{97AF11F1-65CE-4DCE-92F9-56AFA6457EF7}"/>
    <cellStyle name="Accent5 3" xfId="48" xr:uid="{00000000-0005-0000-0000-00002A000000}"/>
    <cellStyle name="Accent5 3 2" xfId="244" xr:uid="{AFA68937-3284-455A-9199-27DF24521135}"/>
    <cellStyle name="Accent5 4" xfId="242" xr:uid="{D3D3ED98-DF6A-40F6-B617-E182550B2B80}"/>
    <cellStyle name="Accent5 5" xfId="677" xr:uid="{9A4D1D77-C312-4B3D-BE3D-B05BA1685205}"/>
    <cellStyle name="Accent5 6" xfId="151" xr:uid="{0B4E5FAC-DA08-4079-8DFD-9F894C57ACD3}"/>
    <cellStyle name="Accent6 - 20%" xfId="49" xr:uid="{00000000-0005-0000-0000-00002B000000}"/>
    <cellStyle name="Accent6 - 40%" xfId="50" xr:uid="{00000000-0005-0000-0000-00002C000000}"/>
    <cellStyle name="Accent6 - 60%" xfId="51" xr:uid="{00000000-0005-0000-0000-00002D000000}"/>
    <cellStyle name="Accent6 2" xfId="52" xr:uid="{00000000-0005-0000-0000-00002E000000}"/>
    <cellStyle name="Accent6 2 2" xfId="246" xr:uid="{FB5BFE34-7621-44E1-A3D2-68F90F7917D0}"/>
    <cellStyle name="Accent6 3" xfId="53" xr:uid="{00000000-0005-0000-0000-00002F000000}"/>
    <cellStyle name="Accent6 3 2" xfId="247" xr:uid="{183AC0D3-AD90-478F-BC2D-2B2878E4049B}"/>
    <cellStyle name="Accent6 4" xfId="245" xr:uid="{3D95C8DC-B854-42D5-B7C0-6047D78650E2}"/>
    <cellStyle name="Accent6 5" xfId="678" xr:uid="{907FF0F9-A4B1-4290-AAB6-D7FA66C540FA}"/>
    <cellStyle name="Accent6 6" xfId="152" xr:uid="{55E29949-3DDD-45A2-AF39-E8590DB81613}"/>
    <cellStyle name="Bad 2" xfId="54" xr:uid="{00000000-0005-0000-0000-000030000000}"/>
    <cellStyle name="Bad 2 2" xfId="249" xr:uid="{4DA4EA9F-5DD3-40AB-94F9-4C5C7AB4B2B5}"/>
    <cellStyle name="Bad 3" xfId="250" xr:uid="{4F51C40F-48E8-44E5-8EAD-2B7968574E4C}"/>
    <cellStyle name="Bad 4" xfId="248" xr:uid="{F6F7FDC4-1B9D-4338-A1C1-7E8868733C6B}"/>
    <cellStyle name="Bad 5" xfId="679" xr:uid="{581C841A-0560-4D68-B8C9-2D4AA2F79F86}"/>
    <cellStyle name="Bad 6" xfId="153" xr:uid="{ED1359E4-992F-4676-9FA7-D5A57B9729B8}"/>
    <cellStyle name="Calculation 2" xfId="55" xr:uid="{00000000-0005-0000-0000-000031000000}"/>
    <cellStyle name="Calculation 2 2" xfId="252" xr:uid="{A07FDA8C-573E-4360-9814-E4BEC53255D1}"/>
    <cellStyle name="Calculation 3" xfId="253" xr:uid="{224407EA-B97E-4FD1-B574-1D6B65CBC084}"/>
    <cellStyle name="Calculation 3 2" xfId="680" xr:uid="{76538B3F-6F9D-4CD6-A1BC-FFC443E13E88}"/>
    <cellStyle name="Calculation 4" xfId="251" xr:uid="{AA66DDA2-210B-43FF-BCDC-2928BE061A91}"/>
    <cellStyle name="Calculation 4 2" xfId="681" xr:uid="{F782271F-E60F-4980-B18A-63D7719DA43E}"/>
    <cellStyle name="Calculation 5" xfId="682" xr:uid="{9A9A5464-BCB2-4E5C-8C83-1ED558F597C7}"/>
    <cellStyle name="Calculation 6" xfId="154" xr:uid="{600DB034-BCD4-4AC8-A33A-40040385BE72}"/>
    <cellStyle name="Check Cell 2" xfId="56" xr:uid="{00000000-0005-0000-0000-000032000000}"/>
    <cellStyle name="Check Cell 2 2" xfId="255" xr:uid="{DC851E44-26B2-41D4-B2CF-127C64B88087}"/>
    <cellStyle name="Check Cell 3" xfId="256" xr:uid="{A6E1C193-11DA-426B-A788-092A9C0A7406}"/>
    <cellStyle name="Check Cell 4" xfId="254" xr:uid="{966C57E7-8C90-4F77-BDF8-6D900AB9D2CF}"/>
    <cellStyle name="Check Cell 5" xfId="683" xr:uid="{484214E7-CC5A-4BAC-8DB6-D73963FB2771}"/>
    <cellStyle name="Check Cell 6" xfId="155" xr:uid="{F54CEAB3-C08E-4290-9AB1-A63684C12D30}"/>
    <cellStyle name="Comma 2" xfId="57" xr:uid="{00000000-0005-0000-0000-000033000000}"/>
    <cellStyle name="Comma 2 2" xfId="258" xr:uid="{CEE4EF93-615E-491D-9810-4A2F3BFB4810}"/>
    <cellStyle name="Comma 2 2 2" xfId="773" xr:uid="{C69657DA-2329-4ED7-A2D4-D7C2B2017BB7}"/>
    <cellStyle name="Comma 2 2 2 2" xfId="918" xr:uid="{0599CC5E-4297-4176-8E29-468E924DE965}"/>
    <cellStyle name="Comma 2 2 2 3" xfId="892" xr:uid="{F44D9A1B-5C70-4F07-A845-789BA7A53A84}"/>
    <cellStyle name="Comma 2 2 2 4" xfId="987" xr:uid="{23A64D69-BCF8-4BC3-B057-B6A99FC98A1F}"/>
    <cellStyle name="Comma 2 2 3" xfId="898" xr:uid="{DD5121C9-3149-449A-93E7-4B3A27CEEF14}"/>
    <cellStyle name="Comma 2 2 4" xfId="868" xr:uid="{D401E4D5-EDF2-444B-BC6F-7346C1DB7BB4}"/>
    <cellStyle name="Comma 2 2 5" xfId="963" xr:uid="{47797CB6-5500-4B45-9A99-D2ADD46FF102}"/>
    <cellStyle name="Comma 2 3" xfId="772" xr:uid="{A2B4B11D-1BA1-410A-AA89-313F33663F82}"/>
    <cellStyle name="Comma 2 3 2" xfId="917" xr:uid="{6F2D594A-0BD0-4456-A44F-557A27FA322B}"/>
    <cellStyle name="Comma 2 3 3" xfId="891" xr:uid="{EB36A4DE-9FE0-400C-9E39-8E67E6CBA8F8}"/>
    <cellStyle name="Comma 2 3 4" xfId="986" xr:uid="{D2EE9126-8111-4C88-8972-2E8406A22217}"/>
    <cellStyle name="Comma 2 4" xfId="257" xr:uid="{1E05CCB4-620C-47F0-8951-8D6EE35AC4A1}"/>
    <cellStyle name="Comma 2 4 2" xfId="897" xr:uid="{075CB612-7BB7-495A-81F8-F806496780FD}"/>
    <cellStyle name="Comma 2 5" xfId="867" xr:uid="{A4B0974E-36AE-41D3-8402-C8680EC0C968}"/>
    <cellStyle name="Comma 2 6" xfId="962" xr:uid="{DCEDF842-83C4-4460-B22C-41DFA642EC4E}"/>
    <cellStyle name="Comma 3" xfId="638" xr:uid="{BA70E491-60EF-43AE-9DFE-A890ADED8CCC}"/>
    <cellStyle name="Comma 3 2" xfId="787" xr:uid="{791C73EC-E08E-4252-80CD-F39D72909414}"/>
    <cellStyle name="Comma 3 2 2" xfId="921" xr:uid="{AC4F9AA6-F589-436B-91CA-BD0A43117755}"/>
    <cellStyle name="Comma 3 2 3" xfId="895" xr:uid="{64E03D5D-79B8-4301-B5B3-3424CC175FB2}"/>
    <cellStyle name="Comma 3 2 4" xfId="990" xr:uid="{4BB52249-3D69-4999-B5DE-4319202A016A}"/>
    <cellStyle name="Comma 3 3" xfId="903" xr:uid="{D59A216E-A2D7-4064-BB21-328B2CD4FA36}"/>
    <cellStyle name="Comma 3 4" xfId="877" xr:uid="{D8182404-4BAE-4B12-B49B-66C06EB5A4B0}"/>
    <cellStyle name="Comma 3 5" xfId="972" xr:uid="{615CBB83-5969-44B1-A423-B279F0CEF890}"/>
    <cellStyle name="Currency 2" xfId="259" xr:uid="{52B571F4-F22B-4402-A4E1-CAE894CA88B5}"/>
    <cellStyle name="Currency 2 2" xfId="260" xr:uid="{3D41E6AE-A2E9-4A9B-84F7-B452CBEB9E9D}"/>
    <cellStyle name="Currency 2 2 2" xfId="775" xr:uid="{43BD0976-3D04-4259-9B15-F3E0D81E28D2}"/>
    <cellStyle name="Currency 2 2 2 2" xfId="920" xr:uid="{005D2E49-1910-4256-9644-E5AF5BCD8D50}"/>
    <cellStyle name="Currency 2 2 2 3" xfId="894" xr:uid="{05165A07-9A28-49D8-8C9F-11A97F14BEA2}"/>
    <cellStyle name="Currency 2 2 2 4" xfId="989" xr:uid="{A847DECF-B9B1-4249-A903-728C283D21CB}"/>
    <cellStyle name="Currency 2 2 3" xfId="900" xr:uid="{CBF39087-3CDE-4AC3-8123-D1F53E1DCC98}"/>
    <cellStyle name="Currency 2 2 4" xfId="870" xr:uid="{52E86FBF-178A-4529-BB2E-64C7B0FAD3EE}"/>
    <cellStyle name="Currency 2 2 5" xfId="965" xr:uid="{16F74835-25F2-4D29-87D6-337FB2CF5025}"/>
    <cellStyle name="Currency 2 3" xfId="774" xr:uid="{6E94473A-79C6-443B-B70B-4BF402E34BB9}"/>
    <cellStyle name="Currency 2 3 2" xfId="919" xr:uid="{D57A4444-B582-425A-A9C7-B2428DE0D4F8}"/>
    <cellStyle name="Currency 2 3 3" xfId="893" xr:uid="{9A7B2712-F6BA-40AB-8E3F-3080185E6504}"/>
    <cellStyle name="Currency 2 3 4" xfId="988" xr:uid="{EE6A97B9-400A-4078-B4CA-42F95213B139}"/>
    <cellStyle name="Currency 2 4" xfId="899" xr:uid="{851CC3AA-B0AB-4587-A2DD-0E91B5C93D9A}"/>
    <cellStyle name="Currency 2 5" xfId="869" xr:uid="{F9A893FD-82D9-4B0C-BAE1-37016ABC9CD2}"/>
    <cellStyle name="Currency 2 6" xfId="964" xr:uid="{91337FCD-F939-43E6-81C6-BE9C87F058CA}"/>
    <cellStyle name="Emphasis 1" xfId="58" xr:uid="{00000000-0005-0000-0000-000034000000}"/>
    <cellStyle name="Emphasis 2" xfId="59" xr:uid="{00000000-0005-0000-0000-000035000000}"/>
    <cellStyle name="Emphasis 3" xfId="60" xr:uid="{00000000-0005-0000-0000-000036000000}"/>
    <cellStyle name="Euro" xfId="61" xr:uid="{00000000-0005-0000-0000-000037000000}"/>
    <cellStyle name="Explanatory Text 2" xfId="62" xr:uid="{00000000-0005-0000-0000-000038000000}"/>
    <cellStyle name="Explanatory Text 2 2" xfId="262" xr:uid="{64971B01-8CA8-49EB-AF73-F0F667B16DD3}"/>
    <cellStyle name="Explanatory Text 3" xfId="263" xr:uid="{7B79501E-C397-4C0B-B779-7AE3F483EBD3}"/>
    <cellStyle name="Explanatory Text 4" xfId="261" xr:uid="{6C6C0F7A-B3D8-442E-90CA-554F61490862}"/>
    <cellStyle name="Explanatory Text 5" xfId="684" xr:uid="{A2F52023-3034-4A1C-A9E8-09A6EEE2717E}"/>
    <cellStyle name="Explanatory Text 6" xfId="156" xr:uid="{E0551A28-0333-4B0C-BD52-0A241BF5003A}"/>
    <cellStyle name="Good 2" xfId="63" xr:uid="{00000000-0005-0000-0000-000039000000}"/>
    <cellStyle name="Good 2 2" xfId="265" xr:uid="{8FA010C9-984F-4DD5-B4CC-654858EFB7B7}"/>
    <cellStyle name="Good 3" xfId="266" xr:uid="{F7B6BA7B-83C6-46D3-98DE-8DF7EBF7A2FF}"/>
    <cellStyle name="Good 4" xfId="264" xr:uid="{874B02B1-979F-4DF3-8C9F-6AC2E7B01DF7}"/>
    <cellStyle name="Good 5" xfId="685" xr:uid="{4A9D292E-521F-4037-9F17-B5996B12A172}"/>
    <cellStyle name="Good 6" xfId="157" xr:uid="{08DB4A68-5321-4193-B90F-90EBB5B4A5DE}"/>
    <cellStyle name="Heading 1 2" xfId="64" xr:uid="{00000000-0005-0000-0000-00003A000000}"/>
    <cellStyle name="Heading 1 2 2" xfId="268" xr:uid="{08D4A5B5-BE43-4339-9BBA-84381A759BDC}"/>
    <cellStyle name="Heading 1 3" xfId="269" xr:uid="{C8FA08F5-7C74-4C32-8486-84FAE1E00430}"/>
    <cellStyle name="Heading 1 3 2" xfId="686" xr:uid="{2B76C1B2-3463-4BF9-977E-4C036A746CF9}"/>
    <cellStyle name="Heading 1 4" xfId="267" xr:uid="{649287F0-B1DE-49B4-AE93-73581CB5CF79}"/>
    <cellStyle name="Heading 1 4 2" xfId="687" xr:uid="{CE6511C9-7E78-495E-A58F-6089AEB1D48A}"/>
    <cellStyle name="Heading 1 5" xfId="688" xr:uid="{9579300F-B3A3-4064-AF0D-D1BCF82AE12D}"/>
    <cellStyle name="Heading 1 6" xfId="158" xr:uid="{D97B6384-6F21-448D-976F-069CDAB59A72}"/>
    <cellStyle name="Heading 2 2" xfId="65" xr:uid="{00000000-0005-0000-0000-00003B000000}"/>
    <cellStyle name="Heading 2 2 2" xfId="271" xr:uid="{F6524CAF-5A78-4798-94E4-D52D8F72D412}"/>
    <cellStyle name="Heading 2 3" xfId="272" xr:uid="{E3AA405D-C6E5-4D8C-B255-F545E45AB812}"/>
    <cellStyle name="Heading 2 3 2" xfId="689" xr:uid="{12489A5D-2173-4B81-87F9-F87CE20B9AD5}"/>
    <cellStyle name="Heading 2 4" xfId="270" xr:uid="{2D3EBEE7-8166-44D0-B3D4-57DC37950C1E}"/>
    <cellStyle name="Heading 2 4 2" xfId="690" xr:uid="{E851CAE0-A5ED-428C-9412-D6FA4DC73511}"/>
    <cellStyle name="Heading 2 5" xfId="691" xr:uid="{33573FB7-0728-4794-BE41-2EAC87D7FE5E}"/>
    <cellStyle name="Heading 2 6" xfId="159" xr:uid="{3096AE3F-22EC-48D5-99A2-F0CC3B887C1A}"/>
    <cellStyle name="Heading 3 2" xfId="66" xr:uid="{00000000-0005-0000-0000-00003C000000}"/>
    <cellStyle name="Heading 3 2 2" xfId="274" xr:uid="{73444C58-4795-4254-A499-5FB89440F94A}"/>
    <cellStyle name="Heading 3 3" xfId="275" xr:uid="{5D29C297-AF71-42B5-8073-57B87672732A}"/>
    <cellStyle name="Heading 3 3 2" xfId="692" xr:uid="{6C2C445F-A383-41D1-BF7A-A7DDCCF55044}"/>
    <cellStyle name="Heading 3 4" xfId="273" xr:uid="{32EA34AD-86C4-452A-9CEF-08852FCA32D4}"/>
    <cellStyle name="Heading 3 4 2" xfId="693" xr:uid="{D159C9F2-E33D-4A05-B58C-3AC71E46CD64}"/>
    <cellStyle name="Heading 3 5" xfId="694" xr:uid="{BFA87AD8-18E4-475B-9305-EE0EAFFAEF20}"/>
    <cellStyle name="Heading 3 6" xfId="160" xr:uid="{26A338DD-186C-4442-B16E-5B8C9E045530}"/>
    <cellStyle name="Heading 4 2" xfId="67" xr:uid="{00000000-0005-0000-0000-00003D000000}"/>
    <cellStyle name="Heading 4 2 2" xfId="277" xr:uid="{8C2885B5-B574-49BC-B551-B946781E95EB}"/>
    <cellStyle name="Heading 4 3" xfId="278" xr:uid="{DDEEB575-7CD9-4679-9CF5-CC807990F23A}"/>
    <cellStyle name="Heading 4 3 2" xfId="695" xr:uid="{D3F1172A-57B2-4DEA-B4BD-2F65CE7D3C23}"/>
    <cellStyle name="Heading 4 4" xfId="276" xr:uid="{446AA951-F6CC-4036-BD2F-4E490EEA305D}"/>
    <cellStyle name="Heading 4 4 2" xfId="696" xr:uid="{068A1642-8243-407F-A358-4CE7FDAC4305}"/>
    <cellStyle name="Heading 4 5" xfId="697" xr:uid="{D05B0886-047B-44F5-9745-15C25B06811E}"/>
    <cellStyle name="Heading 4 6" xfId="161" xr:uid="{D7D3776D-8E87-4CD7-BD29-39311614F607}"/>
    <cellStyle name="Hyperlink" xfId="1" builtinId="8"/>
    <cellStyle name="Hyperlink 2" xfId="279" xr:uid="{6B1623BF-9BEE-4173-82D2-15052DEB70D3}"/>
    <cellStyle name="Input 2" xfId="68" xr:uid="{00000000-0005-0000-0000-00003F000000}"/>
    <cellStyle name="Input 2 2" xfId="281" xr:uid="{58E8FB2A-9F63-43FD-BE4F-0FC9DACF6DB9}"/>
    <cellStyle name="Input 3" xfId="282" xr:uid="{5ACDCE2A-E45A-4764-A3E6-A322AC03DA73}"/>
    <cellStyle name="Input 4" xfId="280" xr:uid="{2ADD4EB8-4E15-4EDF-8C5A-353A67B76E81}"/>
    <cellStyle name="Input 5" xfId="698" xr:uid="{34968B25-0FF2-4A97-BE67-EB5B18BE148E}"/>
    <cellStyle name="Input 6" xfId="162" xr:uid="{E97CABBF-651A-499E-B85A-3E1D46C29A66}"/>
    <cellStyle name="Linked Cell 2" xfId="69" xr:uid="{00000000-0005-0000-0000-000040000000}"/>
    <cellStyle name="Linked Cell 2 2" xfId="284" xr:uid="{0D088FB2-DC2F-4165-B465-BFFBF17E37CE}"/>
    <cellStyle name="Linked Cell 3" xfId="285" xr:uid="{5E72CC9B-019A-4C57-A0AF-620F65631933}"/>
    <cellStyle name="Linked Cell 4" xfId="283" xr:uid="{6A301396-84D8-4A8A-9121-270CBD1C7B1D}"/>
    <cellStyle name="Linked Cell 5" xfId="699" xr:uid="{16CDD047-A90A-4F05-B9E4-46E894E646F9}"/>
    <cellStyle name="Linked Cell 6" xfId="163" xr:uid="{0EC47983-A52C-47B4-8B3E-DECF2EEFEF0E}"/>
    <cellStyle name="Neutral 2" xfId="70" xr:uid="{00000000-0005-0000-0000-000041000000}"/>
    <cellStyle name="Neutral 2 2" xfId="287" xr:uid="{2F1F9B82-483A-4A28-B51F-23DE01CE652E}"/>
    <cellStyle name="Neutral 3" xfId="288" xr:uid="{BA927BDE-9508-4FEA-A5D9-AE198609D8A4}"/>
    <cellStyle name="Neutral 4" xfId="286" xr:uid="{9156AB87-A2D0-4933-BE1E-0AB93FDDBC2C}"/>
    <cellStyle name="Neutral 5" xfId="700" xr:uid="{FD51FB7B-1D17-4A72-92AE-FFAE04AB7305}"/>
    <cellStyle name="Neutral 6" xfId="164" xr:uid="{0B89BA5F-31F9-453F-9CCE-0D92BDD09892}"/>
    <cellStyle name="Normal" xfId="0" builtinId="0"/>
    <cellStyle name="Normal 10" xfId="289" xr:uid="{52A92493-5AF7-4D67-A7AF-948AB2536422}"/>
    <cellStyle name="Normal 10 2" xfId="290" xr:uid="{998340B7-1C25-4D0C-9120-87859A7593C0}"/>
    <cellStyle name="Normal 10 2 2 2" xfId="123" xr:uid="{5352179E-8A22-46AB-928B-3D06D51165F6}"/>
    <cellStyle name="Normal 10 3" xfId="291" xr:uid="{1D8AD264-E5CE-4744-B211-77209984C65F}"/>
    <cellStyle name="Normal 10 4" xfId="292" xr:uid="{7BC2F7FD-E500-4CFA-BBED-8A7676899561}"/>
    <cellStyle name="Normal 100" xfId="767" xr:uid="{7F8C2C7A-C5B4-4393-83F6-B8B9DB606BE7}"/>
    <cellStyle name="Normal 100 2" xfId="838" xr:uid="{8229237A-E569-4EF5-BC4C-01252672DE93}"/>
    <cellStyle name="Normal 100 2 2" xfId="933" xr:uid="{4A671943-B54B-43A8-A26D-BC98299361E0}"/>
    <cellStyle name="Normal 100 3" xfId="916" xr:uid="{8DCEECD4-63CA-4B79-89CE-D8E84138E0EF}"/>
    <cellStyle name="Normal 101" xfId="127" xr:uid="{735B0AE9-3127-4C55-95A4-E741DC389DEA}"/>
    <cellStyle name="Normal 101 2" xfId="902" xr:uid="{0FAE4829-1F12-41CB-A674-728FFCFCEFA9}"/>
    <cellStyle name="Normal 102" xfId="841" xr:uid="{C99E8E1B-AA53-42E1-9072-39574B62FD62}"/>
    <cellStyle name="Normal 103" xfId="936" xr:uid="{E9EE23B5-48EB-4B32-A964-6BF2BF6465E9}"/>
    <cellStyle name="Normal 11" xfId="293" xr:uid="{9951D891-E9FA-428D-8F04-865F48E84707}"/>
    <cellStyle name="Normal 11 2" xfId="294" xr:uid="{6F1451A0-F319-4505-AB96-11D899054350}"/>
    <cellStyle name="Normal 11 3" xfId="295" xr:uid="{71CF6712-0176-4E41-B2F8-F32777D0821E}"/>
    <cellStyle name="Normal 11 4" xfId="296" xr:uid="{864130E0-C437-4AF0-AB1B-3A5E6C7DB687}"/>
    <cellStyle name="Normal 12" xfId="297" xr:uid="{E9D9519B-BB42-4385-98DF-E93E0B6B187B}"/>
    <cellStyle name="Normal 12 2" xfId="298" xr:uid="{49D4C45A-3881-44E5-B46D-E9039C8535F2}"/>
    <cellStyle name="Normal 12 3" xfId="299" xr:uid="{90C25D47-FAEA-4E37-8C22-2B18453C69C9}"/>
    <cellStyle name="Normal 12 4" xfId="300" xr:uid="{1E493A79-321D-49A5-A305-50A1CBA569D1}"/>
    <cellStyle name="Normal 13" xfId="301" xr:uid="{7890D0B6-B221-4F05-8313-D24F90094D33}"/>
    <cellStyle name="Normal 13 2" xfId="302" xr:uid="{CBDCCC5F-CFF1-46B5-8AD6-81F4843F7BF7}"/>
    <cellStyle name="Normal 14" xfId="303" xr:uid="{3D3F32B7-3941-45EB-A6E5-50A110F08F7B}"/>
    <cellStyle name="Normal 14 2" xfId="304" xr:uid="{567AF1AD-EFFD-41E1-BC63-3FFDD787BE0F}"/>
    <cellStyle name="Normal 15" xfId="305" xr:uid="{3799E7A8-3ECD-43AE-82D3-DA1B9BA58754}"/>
    <cellStyle name="Normal 15 2" xfId="306" xr:uid="{5FD693BD-9BA8-45A4-9CAA-FE6415314992}"/>
    <cellStyle name="Normal 16" xfId="307" xr:uid="{0BCBFF60-9340-4423-80C7-B56A5B376A8D}"/>
    <cellStyle name="Normal 16 2" xfId="308" xr:uid="{EB8A787C-1BB3-4161-BA61-6019F4DF0375}"/>
    <cellStyle name="Normal 17" xfId="309" xr:uid="{90034518-8F36-4E44-A4F4-B5F7F3CB93AB}"/>
    <cellStyle name="Normal 17 2" xfId="310" xr:uid="{AA75D64C-5E54-4E13-9469-269B04A03342}"/>
    <cellStyle name="Normal 17 3" xfId="311" xr:uid="{666338F8-C1FA-45C1-949B-EF8B6C5393E4}"/>
    <cellStyle name="Normal 17 4" xfId="312" xr:uid="{BD942ED5-596E-4ACE-A2E2-A25FC3077E56}"/>
    <cellStyle name="Normal 18" xfId="313" xr:uid="{F07ABED3-DF2D-4B3A-A174-FAFC2A9F0AD1}"/>
    <cellStyle name="Normal 18 2" xfId="314" xr:uid="{34693829-6459-4894-91AB-9094EDD4B57F}"/>
    <cellStyle name="Normal 19" xfId="315" xr:uid="{573604D4-73CC-4450-ACE4-E1D4D9C82F96}"/>
    <cellStyle name="Normal 19 2" xfId="316" xr:uid="{DC75136E-F3E0-4067-88F4-57BC825C7729}"/>
    <cellStyle name="Normal 19 2 2" xfId="701" xr:uid="{0C730700-D04F-41AC-919F-11AC671599FE}"/>
    <cellStyle name="Normal 19 2 2 2" xfId="790" xr:uid="{A8F2110E-9F26-478A-B9E8-183C4D032422}"/>
    <cellStyle name="Normal 19 2 3" xfId="777" xr:uid="{F947C84C-BFF6-41F9-BAF3-55B18C40E1DE}"/>
    <cellStyle name="Normal 19 3" xfId="317" xr:uid="{B3DE42CB-046A-49C3-8617-5A08E76E39FD}"/>
    <cellStyle name="Normal 19 4" xfId="702" xr:uid="{AC9BCCF6-9AC6-43E7-8A4A-828E7CB2B9C6}"/>
    <cellStyle name="Normal 19 4 2" xfId="791" xr:uid="{4F20AA54-19C9-42A0-B2D5-C1BADCB95D0E}"/>
    <cellStyle name="Normal 19 5" xfId="776" xr:uid="{B4790000-CFA5-4399-8552-F1EAE2177E0C}"/>
    <cellStyle name="Normal 2" xfId="5" xr:uid="{00000000-0005-0000-0000-000043000000}"/>
    <cellStyle name="Normal 2 10" xfId="319" xr:uid="{239C5BB3-33A8-406A-9350-707937B6082F}"/>
    <cellStyle name="Normal 2 10 2" xfId="320" xr:uid="{EC1B1E01-6E64-4224-B0D1-4D707FD1B7B6}"/>
    <cellStyle name="Normal 2 11" xfId="321" xr:uid="{28091C1D-7C3D-4A4C-B8B7-43B1D8692526}"/>
    <cellStyle name="Normal 2 11 2" xfId="322" xr:uid="{FB3C8B9E-DBF8-43BF-9F50-4ED4DAAE226C}"/>
    <cellStyle name="Normal 2 12" xfId="323" xr:uid="{858BB7BA-BC12-45CA-97B4-DE544E571D0E}"/>
    <cellStyle name="Normal 2 12 2" xfId="324" xr:uid="{6DCDBDFD-336A-40FE-A775-C8EDA0F950D2}"/>
    <cellStyle name="Normal 2 13" xfId="325" xr:uid="{7719D3EE-636C-4A3D-9666-2E3169E66545}"/>
    <cellStyle name="Normal 2 13 2" xfId="326" xr:uid="{9EB58EE4-CB5B-4407-BC25-FB08858F09D2}"/>
    <cellStyle name="Normal 2 14" xfId="327" xr:uid="{8CDA713C-E459-4489-B24F-413B910A82BE}"/>
    <cellStyle name="Normal 2 14 2" xfId="328" xr:uid="{78170A70-92E8-4538-AE0B-103344799500}"/>
    <cellStyle name="Normal 2 15" xfId="329" xr:uid="{D2F5E0B5-E5CB-4A74-B7E2-073FCF6B77D8}"/>
    <cellStyle name="Normal 2 15 2" xfId="330" xr:uid="{E6945B62-6BBC-4166-A6C5-62C5AF80B55C}"/>
    <cellStyle name="Normal 2 16" xfId="331" xr:uid="{B6C9D41E-8282-4B61-A38E-61096BA77F6B}"/>
    <cellStyle name="Normal 2 16 2" xfId="332" xr:uid="{0EE28CBD-123E-412D-A401-E191A6D3AE5F}"/>
    <cellStyle name="Normal 2 17" xfId="333" xr:uid="{0A397A05-4BE1-41F0-B798-537F0EC11CFC}"/>
    <cellStyle name="Normal 2 17 2" xfId="334" xr:uid="{996DA6A4-8EB6-4F21-A18F-9384FA870AE0}"/>
    <cellStyle name="Normal 2 18" xfId="335" xr:uid="{A4020517-BEC9-4432-91B4-DA694C2D5381}"/>
    <cellStyle name="Normal 2 18 2" xfId="336" xr:uid="{82FE18F5-3A15-4D9C-8F6A-D120781B78A2}"/>
    <cellStyle name="Normal 2 19" xfId="337" xr:uid="{FD939AC7-E599-4EE3-8855-2F1E6E676BF2}"/>
    <cellStyle name="Normal 2 19 2" xfId="338" xr:uid="{0F0D6280-CAA0-4A0C-BA58-89D88AD3E5EA}"/>
    <cellStyle name="Normal 2 2" xfId="71" xr:uid="{00000000-0005-0000-0000-000044000000}"/>
    <cellStyle name="Normal 2 2 2" xfId="339" xr:uid="{D41D7A75-248D-4C3C-AF19-535365125867}"/>
    <cellStyle name="Normal 2 20" xfId="340" xr:uid="{1E28034B-3A59-49EC-8A65-DABAAE2DCE02}"/>
    <cellStyle name="Normal 2 20 2" xfId="341" xr:uid="{67B55F6E-0F9D-4909-AD5D-D82C9F991B32}"/>
    <cellStyle name="Normal 2 21" xfId="342" xr:uid="{B3E413E9-3F6F-4F78-B68C-A5CE723AAD92}"/>
    <cellStyle name="Normal 2 21 2" xfId="343" xr:uid="{551C3C56-BAAB-4DBB-9A4F-ACA72E456FB2}"/>
    <cellStyle name="Normal 2 22" xfId="344" xr:uid="{ACC563AB-BB3E-4480-ACFD-BFDFEC85D0DF}"/>
    <cellStyle name="Normal 2 22 2" xfId="345" xr:uid="{570F2BA0-AAA2-4FB8-91A0-9067D311CB8F}"/>
    <cellStyle name="Normal 2 23" xfId="346" xr:uid="{1D49B120-DD3F-4A61-B61C-4A0B7844A01D}"/>
    <cellStyle name="Normal 2 23 2" xfId="347" xr:uid="{AD319F2A-F082-4C21-8EFD-6651520D8FB6}"/>
    <cellStyle name="Normal 2 24" xfId="348" xr:uid="{066EA86F-33FD-4F96-AD43-AFD87258CE13}"/>
    <cellStyle name="Normal 2 24 2" xfId="349" xr:uid="{D30D63AB-FA50-474E-A226-F4662F8E3DD6}"/>
    <cellStyle name="Normal 2 25" xfId="350" xr:uid="{F2DED2EC-668F-4CB0-8B5F-A51984A8BE9D}"/>
    <cellStyle name="Normal 2 25 2" xfId="351" xr:uid="{DB02427E-C786-4A4A-B21E-34173D8172CC}"/>
    <cellStyle name="Normal 2 26" xfId="352" xr:uid="{668700B0-2846-479D-9794-352EA5BAAD7E}"/>
    <cellStyle name="Normal 2 26 2" xfId="353" xr:uid="{F2CD735B-055E-438D-A267-11E6C3EFDC4E}"/>
    <cellStyle name="Normal 2 27" xfId="354" xr:uid="{7AAFAA7B-4B6B-46D0-8285-AE8C4EAFC750}"/>
    <cellStyle name="Normal 2 27 2" xfId="355" xr:uid="{BE99EF6B-2A87-4054-A153-2A89FFCF82E0}"/>
    <cellStyle name="Normal 2 28" xfId="356" xr:uid="{C3E9C380-5A35-4212-B8C4-91ED869F66C6}"/>
    <cellStyle name="Normal 2 28 2" xfId="357" xr:uid="{27D2420B-E7C0-4E31-98AA-F656FB8032B6}"/>
    <cellStyle name="Normal 2 29" xfId="358" xr:uid="{7DB0CA20-8979-415E-959A-A6FD4128418D}"/>
    <cellStyle name="Normal 2 29 2" xfId="359" xr:uid="{61CAE457-FEF9-4FF1-B1D6-2C74375D05FA}"/>
    <cellStyle name="Normal 2 3" xfId="360" xr:uid="{4D4054A6-AE40-4DDB-9793-55517744F00E}"/>
    <cellStyle name="Normal 2 3 2" xfId="361" xr:uid="{DE6EA09F-6B06-4ACE-B56F-6510AB71DE0C}"/>
    <cellStyle name="Normal 2 30" xfId="362" xr:uid="{19859AEC-9BA4-4075-9AEF-86F694E7234F}"/>
    <cellStyle name="Normal 2 30 2" xfId="363" xr:uid="{A25F3506-7F91-4E9F-90A2-FC2A3625C3CC}"/>
    <cellStyle name="Normal 2 31" xfId="364" xr:uid="{95AF759C-E3F1-4CF3-9BD1-47BE7DF7606C}"/>
    <cellStyle name="Normal 2 31 2" xfId="365" xr:uid="{E4A99B87-829E-4304-9D37-557733CDB832}"/>
    <cellStyle name="Normal 2 32" xfId="366" xr:uid="{E6BC1CAE-CEB6-4B67-A614-179F6EAC2EA5}"/>
    <cellStyle name="Normal 2 32 2" xfId="367" xr:uid="{F97F21A0-6D37-4DAE-87C6-62EA16B51A9A}"/>
    <cellStyle name="Normal 2 33" xfId="368" xr:uid="{0AA2EEBD-C368-4080-960D-0618C65F7AEF}"/>
    <cellStyle name="Normal 2 33 2" xfId="369" xr:uid="{37525620-14A0-4DA5-87C1-9256835A9122}"/>
    <cellStyle name="Normal 2 34" xfId="370" xr:uid="{4006E3D5-E935-415A-A217-EC5F73DA94E2}"/>
    <cellStyle name="Normal 2 34 2" xfId="371" xr:uid="{1A14E804-EAF9-4263-9D5E-00E3C41F27BF}"/>
    <cellStyle name="Normal 2 35" xfId="372" xr:uid="{98195934-A6B3-4910-9368-AE7FC7900559}"/>
    <cellStyle name="Normal 2 35 2" xfId="373" xr:uid="{3DE2CC9C-2FBD-4249-B9AB-6DC16103AB9D}"/>
    <cellStyle name="Normal 2 36" xfId="374" xr:uid="{D90A5B9F-8C87-480E-872B-A430D2A54943}"/>
    <cellStyle name="Normal 2 36 2" xfId="375" xr:uid="{0C447D5B-54B8-47D5-AE2F-789F189DDAAF}"/>
    <cellStyle name="Normal 2 37" xfId="376" xr:uid="{DA721AF7-7BEC-4C23-A4EB-A52094F5B287}"/>
    <cellStyle name="Normal 2 37 2" xfId="377" xr:uid="{CAF7C615-2B62-4AB3-B5E0-89C34AD31B73}"/>
    <cellStyle name="Normal 2 38" xfId="378" xr:uid="{B498E545-6C9D-4C6F-8455-042E49732669}"/>
    <cellStyle name="Normal 2 38 2" xfId="379" xr:uid="{1AFDD647-3E74-4C01-9FFC-F54165B40ACA}"/>
    <cellStyle name="Normal 2 39" xfId="380" xr:uid="{13463537-8945-44FE-BB22-DBB8C916A521}"/>
    <cellStyle name="Normal 2 4" xfId="381" xr:uid="{AB651011-E536-4C1B-B54A-C08BBF6434DD}"/>
    <cellStyle name="Normal 2 4 2" xfId="382" xr:uid="{62B94564-3883-43C2-9F06-27BE67EBAEBC}"/>
    <cellStyle name="Normal 2 40" xfId="383" xr:uid="{E1AB4226-9B1B-4C61-A0CB-B47B108E87A8}"/>
    <cellStyle name="Normal 2 41" xfId="750" xr:uid="{7A97A281-5C56-4257-B868-1B91666D9F46}"/>
    <cellStyle name="Normal 2 41 2" xfId="825" xr:uid="{0BEBD20B-2167-40CB-8D1E-A9F165AF4D43}"/>
    <cellStyle name="Normal 2 42" xfId="840" xr:uid="{3625B40B-F480-48C1-8C8C-9E0F77D674C1}"/>
    <cellStyle name="Normal 2 42 2" xfId="934" xr:uid="{52E59AAD-73E3-432F-BB66-347CC4670139}"/>
    <cellStyle name="Normal 2 43" xfId="904" xr:uid="{51D3C0E6-8837-449D-BB82-62910785B26E}"/>
    <cellStyle name="Normal 2 5" xfId="384" xr:uid="{8216E25F-7132-42F7-A4E1-8DA5954DD37C}"/>
    <cellStyle name="Normal 2 5 2" xfId="385" xr:uid="{473131F5-2764-426E-9572-A7E9D628300F}"/>
    <cellStyle name="Normal 2 6" xfId="386" xr:uid="{5059EBB8-B675-4ABE-89C6-1697F23C8B01}"/>
    <cellStyle name="Normal 2 6 2" xfId="387" xr:uid="{A16DA617-2548-4C81-8CF9-8ABB9609EDB3}"/>
    <cellStyle name="Normal 2 7" xfId="388" xr:uid="{1AACECAC-B23B-45AC-9887-C549098A4439}"/>
    <cellStyle name="Normal 2 7 2" xfId="389" xr:uid="{FA3AB2C4-90D3-48A2-AD2D-D86417D7CD23}"/>
    <cellStyle name="Normal 2 8" xfId="390" xr:uid="{C85F1B62-AE47-452B-A32C-BA23BFC208E4}"/>
    <cellStyle name="Normal 2 8 2" xfId="391" xr:uid="{7A78F70A-D663-4DD9-9786-EBFC19E9D490}"/>
    <cellStyle name="Normal 2 9" xfId="392" xr:uid="{0C61B540-C8F9-42E9-8885-FDC7C79044CF}"/>
    <cellStyle name="Normal 2 9 2" xfId="393" xr:uid="{5A1E0F53-B8AF-4E21-85DA-86F7209F7265}"/>
    <cellStyle name="Normal 2_Sheet1" xfId="394" xr:uid="{587F1E31-2A6E-4421-98CE-B97F708F2B59}"/>
    <cellStyle name="Normal 20" xfId="395" xr:uid="{CC296F86-EA1E-46A2-8C1F-8CF7CEEC27FE}"/>
    <cellStyle name="Normal 21" xfId="396" xr:uid="{EF286881-ED75-4988-B00F-6A620DCDE4C2}"/>
    <cellStyle name="Normal 22" xfId="397" xr:uid="{337C720E-C065-46EA-BFD2-F22F476A0311}"/>
    <cellStyle name="Normal 23" xfId="398" xr:uid="{DFCF5B9C-DB5D-4A85-9F07-7C27566E62A8}"/>
    <cellStyle name="Normal 24" xfId="399" xr:uid="{B8204B81-062D-4640-BF0C-070FC380E527}"/>
    <cellStyle name="Normal 25" xfId="400" xr:uid="{41B97E8A-B8D0-4027-BBC8-944637F20F4B}"/>
    <cellStyle name="Normal 26" xfId="401" xr:uid="{9009BFC1-6F38-401E-B49E-7DF8350172D5}"/>
    <cellStyle name="Normal 27" xfId="402" xr:uid="{0831C65B-5285-4F80-A443-5D6917E3D720}"/>
    <cellStyle name="Normal 28" xfId="403" xr:uid="{E7EEDD94-3C5E-4074-81A9-AAD93277E305}"/>
    <cellStyle name="Normal 28 2" xfId="404" xr:uid="{EE61C330-F7E5-4076-8351-42340E4EDC29}"/>
    <cellStyle name="Normal 28 3" xfId="405" xr:uid="{F015BEBB-90D5-4AC4-BDA6-43DFCBABF1AF}"/>
    <cellStyle name="Normal 28 4" xfId="406" xr:uid="{EEBBB9B5-2A48-424C-9EDC-E50C3E28B074}"/>
    <cellStyle name="Normal 29" xfId="407" xr:uid="{E6F07C12-364B-46B4-8049-9F8EAF10C1E7}"/>
    <cellStyle name="Normal 3" xfId="170" xr:uid="{44A19D14-585C-4658-BDCE-DC1D32F0BD00}"/>
    <cellStyle name="Normal 3 10" xfId="409" xr:uid="{111E6CC0-2541-4ABE-AAD1-9FE61B0AFDE1}"/>
    <cellStyle name="Normal 3 10 2" xfId="410" xr:uid="{D9812853-7844-4452-96B3-44A800461156}"/>
    <cellStyle name="Normal 3 11" xfId="411" xr:uid="{F7C86DC9-03C8-469F-AE02-0FD1E9E19BEB}"/>
    <cellStyle name="Normal 3 11 2" xfId="412" xr:uid="{9DFF6428-79E0-48D6-92E0-B7BC39455E97}"/>
    <cellStyle name="Normal 3 12" xfId="413" xr:uid="{2BD5347C-78C9-415A-A5B0-E695464B6569}"/>
    <cellStyle name="Normal 3 12 2" xfId="414" xr:uid="{A562FF84-52F0-4A9F-A618-E226BDF9D406}"/>
    <cellStyle name="Normal 3 13" xfId="415" xr:uid="{4C71EA52-30B9-49F0-A225-3B11720EA60B}"/>
    <cellStyle name="Normal 3 13 2" xfId="416" xr:uid="{CBF860E3-E083-406D-B074-61C67B2D6EB4}"/>
    <cellStyle name="Normal 3 14" xfId="417" xr:uid="{DC95B275-77EC-4545-AA22-1272870C731D}"/>
    <cellStyle name="Normal 3 14 2" xfId="418" xr:uid="{AA67BDCA-7CAD-4721-8385-42073DBA88D6}"/>
    <cellStyle name="Normal 3 15" xfId="419" xr:uid="{507F484C-5A7A-4AFB-AAB4-DBE27410C572}"/>
    <cellStyle name="Normal 3 15 2" xfId="420" xr:uid="{CA264315-1A44-4447-8585-AB35700E87B6}"/>
    <cellStyle name="Normal 3 16" xfId="421" xr:uid="{9002BCB5-B44F-44DB-8E6C-084ED889D8AA}"/>
    <cellStyle name="Normal 3 16 2" xfId="422" xr:uid="{D065679D-CF07-4D92-91C8-34A8502A2D82}"/>
    <cellStyle name="Normal 3 17" xfId="423" xr:uid="{1C670264-588F-4194-8E41-47A76D9A15DC}"/>
    <cellStyle name="Normal 3 17 2" xfId="424" xr:uid="{EA7053D4-276F-48A4-ADEA-6869A6B0BA52}"/>
    <cellStyle name="Normal 3 18" xfId="425" xr:uid="{15930C1D-0A2D-469F-BCE2-94A3C0258558}"/>
    <cellStyle name="Normal 3 18 2" xfId="426" xr:uid="{F3947D86-020D-4263-ADE8-0CCD7C2AD7EC}"/>
    <cellStyle name="Normal 3 19" xfId="427" xr:uid="{F33EF674-DEAB-465E-A6AE-01D238FFB41E}"/>
    <cellStyle name="Normal 3 19 2" xfId="428" xr:uid="{E0C85212-8511-43A8-97A0-AB6A197373D0}"/>
    <cellStyle name="Normal 3 2" xfId="429" xr:uid="{8EC9E48C-9041-482B-88CA-66409658F9F5}"/>
    <cellStyle name="Normal 3 2 2" xfId="430" xr:uid="{EF57F55E-0742-40E3-96C5-0C501F80B4E5}"/>
    <cellStyle name="Normal 3 20" xfId="431" xr:uid="{5294FDF1-E81A-4401-A6F6-AB6687ECF0B1}"/>
    <cellStyle name="Normal 3 20 2" xfId="432" xr:uid="{7E7BA07D-C789-4EB7-93FC-D0116457C26E}"/>
    <cellStyle name="Normal 3 21" xfId="433" xr:uid="{17C4D440-A7C7-4D9E-ABC6-BFE60475F527}"/>
    <cellStyle name="Normal 3 21 2" xfId="434" xr:uid="{4B95861E-7BE2-49A1-96B7-EEDA25E36849}"/>
    <cellStyle name="Normal 3 22" xfId="435" xr:uid="{32740FBA-8B89-4B8A-8976-90870C01C0C2}"/>
    <cellStyle name="Normal 3 22 2" xfId="436" xr:uid="{021F8F9C-8FAD-43A7-B814-C80296864F49}"/>
    <cellStyle name="Normal 3 23" xfId="437" xr:uid="{0CBB9D25-F021-4964-BC77-57907CC4A817}"/>
    <cellStyle name="Normal 3 23 2" xfId="438" xr:uid="{245E7CD8-7DB3-4144-BEAA-574CE8F878DC}"/>
    <cellStyle name="Normal 3 24" xfId="439" xr:uid="{E83099FC-8755-4FA0-8A87-6DA17D5FCF77}"/>
    <cellStyle name="Normal 3 24 2" xfId="440" xr:uid="{7361188F-88F8-4602-B41C-5B081F654581}"/>
    <cellStyle name="Normal 3 25" xfId="441" xr:uid="{6C34BD39-08E3-4488-9EB0-057C6451FCD0}"/>
    <cellStyle name="Normal 3 25 2" xfId="442" xr:uid="{468D2232-9134-4698-A7EF-AE8E98DA4CBB}"/>
    <cellStyle name="Normal 3 26" xfId="443" xr:uid="{8C13407B-3DD2-4FCF-ABC0-914A367D37C8}"/>
    <cellStyle name="Normal 3 26 2" xfId="444" xr:uid="{57523C32-9D82-415D-953D-412EF5E6B7CE}"/>
    <cellStyle name="Normal 3 27" xfId="445" xr:uid="{1644C730-18A7-4490-9CB3-A956DDF8FC79}"/>
    <cellStyle name="Normal 3 27 2" xfId="446" xr:uid="{661BD60F-211F-40D9-B873-F4DAB85F8B92}"/>
    <cellStyle name="Normal 3 28" xfId="447" xr:uid="{F6303828-F7BA-4B32-9EA3-1DB54477F32F}"/>
    <cellStyle name="Normal 3 28 2" xfId="448" xr:uid="{5C2B31D5-EA5A-434D-B47F-01AF0EBA4674}"/>
    <cellStyle name="Normal 3 29" xfId="449" xr:uid="{D705FD11-39E1-4616-9322-7E0C346DBF85}"/>
    <cellStyle name="Normal 3 29 2" xfId="450" xr:uid="{D5AD365C-5A71-4A99-AB5A-3E868F05B6A8}"/>
    <cellStyle name="Normal 3 3" xfId="451" xr:uid="{DF342743-5802-4446-8032-1404AB5341FD}"/>
    <cellStyle name="Normal 3 3 2" xfId="452" xr:uid="{4422D7C0-00B6-40AD-8B67-DD710FCD770B}"/>
    <cellStyle name="Normal 3 30" xfId="453" xr:uid="{843AD1E4-3D2B-419A-9BA8-9E3D16359486}"/>
    <cellStyle name="Normal 3 30 2" xfId="454" xr:uid="{58E429AE-C852-455E-B6FE-4BDED2B2B4B0}"/>
    <cellStyle name="Normal 3 31" xfId="455" xr:uid="{22D54CAE-1FE5-4ECF-8B27-6BBED816FD52}"/>
    <cellStyle name="Normal 3 31 2" xfId="456" xr:uid="{A0CDB414-E429-43D5-809D-5825307FEF62}"/>
    <cellStyle name="Normal 3 32" xfId="457" xr:uid="{D5ABEFE3-BA13-4DDF-8080-CEE425742FCC}"/>
    <cellStyle name="Normal 3 32 2" xfId="458" xr:uid="{B55A7695-D7A2-4BA9-BD00-676E2CC1F43C}"/>
    <cellStyle name="Normal 3 33" xfId="459" xr:uid="{B7690948-E937-48AE-9B31-5D657FD80931}"/>
    <cellStyle name="Normal 3 33 2" xfId="460" xr:uid="{51BAA85A-816C-402F-A42A-5286483FEC43}"/>
    <cellStyle name="Normal 3 34" xfId="461" xr:uid="{DE5ADD7C-B092-4D5C-B920-0FDD589503DE}"/>
    <cellStyle name="Normal 3 34 2" xfId="462" xr:uid="{B84E1CA9-4F72-407E-9987-57E5059A8D5F}"/>
    <cellStyle name="Normal 3 35" xfId="463" xr:uid="{08D1A91C-AF07-4743-B7DD-513E1418A1F4}"/>
    <cellStyle name="Normal 3 35 2" xfId="464" xr:uid="{CAE277D6-EC92-44FC-8998-2975FC1D98C7}"/>
    <cellStyle name="Normal 3 36" xfId="465" xr:uid="{00116284-EF86-4661-B8B9-116188C896A5}"/>
    <cellStyle name="Normal 3 36 2" xfId="466" xr:uid="{85D83598-2E1E-4A2A-BE44-22E5C9DC1FEA}"/>
    <cellStyle name="Normal 3 37" xfId="467" xr:uid="{818BE099-3FCB-4811-AA09-BA007AD55D3B}"/>
    <cellStyle name="Normal 3 37 2" xfId="468" xr:uid="{997759C1-2A01-4FA1-8B05-CF3EFAAFD837}"/>
    <cellStyle name="Normal 3 38" xfId="469" xr:uid="{DAB55965-AF37-4CC7-B1CF-998F8305488F}"/>
    <cellStyle name="Normal 3 38 2" xfId="470" xr:uid="{59E8FB5C-E06E-42E8-8FDA-03AD267EACC4}"/>
    <cellStyle name="Normal 3 39" xfId="471" xr:uid="{5D3AAC71-FBE9-4CF8-B1AD-CF410F98716D}"/>
    <cellStyle name="Normal 3 39 2" xfId="472" xr:uid="{5FD29B19-8D81-4FFA-AAAF-6D0EDBC59020}"/>
    <cellStyle name="Normal 3 4" xfId="473" xr:uid="{CF55D7D7-34CD-4906-BE8F-D181E9E89854}"/>
    <cellStyle name="Normal 3 4 2" xfId="474" xr:uid="{402F5F4B-6BF1-4B74-A482-60DBD897BEB5}"/>
    <cellStyle name="Normal 3 40" xfId="475" xr:uid="{8027A465-D691-4DCB-9ED2-23BA9FBB3C8A}"/>
    <cellStyle name="Normal 3 40 2" xfId="476" xr:uid="{96004E3C-8FBA-4E38-99F9-A0C36663CB34}"/>
    <cellStyle name="Normal 3 41" xfId="477" xr:uid="{7099958D-C7BF-4CF3-B065-20D6C7A3549E}"/>
    <cellStyle name="Normal 3 42" xfId="408" xr:uid="{A51F7CB4-0FD7-44CF-9FF2-267DA7D9DCDF}"/>
    <cellStyle name="Normal 3 43" xfId="755" xr:uid="{F117395C-1AF5-48B2-AA3C-31776121A482}"/>
    <cellStyle name="Normal 3 43 2" xfId="890" xr:uid="{28204B18-FA49-415A-9C75-36DB07B1CA2B}"/>
    <cellStyle name="Normal 3 43 3" xfId="985" xr:uid="{DCD95894-F7EE-44D7-9F03-745750D0F9D1}"/>
    <cellStyle name="Normal 3 44" xfId="752" xr:uid="{9D37EAD7-1E52-4C3C-9030-65D49C85791E}"/>
    <cellStyle name="Normal 3 5" xfId="478" xr:uid="{3F66AA01-1CAC-475D-854E-1A388E69750B}"/>
    <cellStyle name="Normal 3 5 2" xfId="479" xr:uid="{D66FD1AD-52A5-4EA4-BFFB-DF4FD8E82270}"/>
    <cellStyle name="Normal 3 6" xfId="480" xr:uid="{3266BF7B-2913-4064-8861-6BEA208782A7}"/>
    <cellStyle name="Normal 3 6 2" xfId="481" xr:uid="{BF185E4E-DB39-4FC6-9AF1-298C6BAB5D82}"/>
    <cellStyle name="Normal 3 7" xfId="482" xr:uid="{1561BF5B-2050-45AD-89AF-AE0DC7206F52}"/>
    <cellStyle name="Normal 3 7 2" xfId="483" xr:uid="{08EF35EB-C907-44EE-A303-EF0862673125}"/>
    <cellStyle name="Normal 3 8" xfId="484" xr:uid="{E28AF577-F702-4DA6-8D3D-838BE96E05FC}"/>
    <cellStyle name="Normal 3 8 2" xfId="485" xr:uid="{DF26C77D-3AEE-4A2A-9B71-66F6E874C93A}"/>
    <cellStyle name="Normal 3 9" xfId="486" xr:uid="{2C7A8DEB-FC96-48B3-A1B6-A76807822835}"/>
    <cellStyle name="Normal 3 9 2" xfId="487" xr:uid="{7533520D-B4FA-41D9-865D-4FC3DBE7C8A3}"/>
    <cellStyle name="Normal 3_Commercial model check list" xfId="488" xr:uid="{784795E7-407C-4456-BDF3-CBDB56D99D12}"/>
    <cellStyle name="Normal 30" xfId="489" xr:uid="{84B5D20F-FAA1-4FC7-A58A-C1594BC877DA}"/>
    <cellStyle name="Normal 31" xfId="490" xr:uid="{8E5986B4-2122-4697-B9AB-E99DA76AC4CF}"/>
    <cellStyle name="Normal 32" xfId="491" xr:uid="{FDFDA706-579B-468C-ADCF-C771DD07E255}"/>
    <cellStyle name="Normal 32 2" xfId="492" xr:uid="{C4F878CF-D814-4F06-9A2D-73DFF380CB66}"/>
    <cellStyle name="Normal 32 3" xfId="493" xr:uid="{72D11F53-69EB-4F31-AC4D-1F869CD78129}"/>
    <cellStyle name="Normal 32 4" xfId="494" xr:uid="{54B985A3-FA49-4BC0-9735-8EDE1F095F55}"/>
    <cellStyle name="Normal 33" xfId="495" xr:uid="{5CFAE0C3-1F22-4DBC-9732-94474FA3782D}"/>
    <cellStyle name="Normal 33 2" xfId="496" xr:uid="{3B188869-DD92-4C60-8696-700B1F2EC303}"/>
    <cellStyle name="Normal 33 3" xfId="497" xr:uid="{35AD767B-4174-41B0-B251-6A87F47CAB4E}"/>
    <cellStyle name="Normal 33 4" xfId="498" xr:uid="{5B116BA4-C317-4622-AF07-21C8F9D06CF7}"/>
    <cellStyle name="Normal 34" xfId="499" xr:uid="{54165A73-992D-4E44-8C82-CF963245D45B}"/>
    <cellStyle name="Normal 34 2" xfId="500" xr:uid="{47B3D935-B344-4B55-A5ED-84A37C2CA35F}"/>
    <cellStyle name="Normal 34 3" xfId="501" xr:uid="{91CCDC4C-EF85-4D17-B836-D008936488DB}"/>
    <cellStyle name="Normal 34 4" xfId="502" xr:uid="{B52B882B-5B27-4BB3-B5E3-752F72364B75}"/>
    <cellStyle name="Normal 35" xfId="503" xr:uid="{0442626B-4D76-4C4B-8ECA-C81ABBE22622}"/>
    <cellStyle name="Normal 35 2" xfId="504" xr:uid="{C339F1A0-5873-46FD-8EBA-3A0ED5CA6A84}"/>
    <cellStyle name="Normal 35 3" xfId="505" xr:uid="{2BD3A91E-7A50-4B68-BF3A-58981AA80AE2}"/>
    <cellStyle name="Normal 35 4" xfId="506" xr:uid="{F6C02B00-95D1-4598-8454-D42CF036D51A}"/>
    <cellStyle name="Normal 36" xfId="507" xr:uid="{ABA2FF2F-FD29-4497-AE6D-42FF79DB2247}"/>
    <cellStyle name="Normal 36 2" xfId="508" xr:uid="{C9A996DC-B6E3-4692-86A9-07B087B4C3D6}"/>
    <cellStyle name="Normal 36 3" xfId="509" xr:uid="{2E35F943-350E-4F4A-9CC2-684795B62112}"/>
    <cellStyle name="Normal 36 4" xfId="510" xr:uid="{8864C7DA-7B6E-4170-BCA7-4A50E665D068}"/>
    <cellStyle name="Normal 37" xfId="511" xr:uid="{542F1BA2-3A26-4510-8452-52C92EFD4A36}"/>
    <cellStyle name="Normal 37 2" xfId="512" xr:uid="{06BE4E4E-6F44-4A37-8EDB-1E675BCA3D64}"/>
    <cellStyle name="Normal 37 3" xfId="513" xr:uid="{389F18BF-2EE8-4A93-9344-933AEDC0CB88}"/>
    <cellStyle name="Normal 37 4" xfId="514" xr:uid="{ED14AFBA-00D0-48B4-8FE1-A0685C5FF5F4}"/>
    <cellStyle name="Normal 38" xfId="515" xr:uid="{062F0922-B4CD-4F62-8F6B-393A426F2A1F}"/>
    <cellStyle name="Normal 38 2" xfId="516" xr:uid="{526BBE07-03E4-4475-B87C-BBAFA76A3363}"/>
    <cellStyle name="Normal 38 3" xfId="517" xr:uid="{1E3B644A-650B-4A1B-8974-833240BCD6BA}"/>
    <cellStyle name="Normal 38 4" xfId="518" xr:uid="{14173CCD-1A7C-41CC-8874-8030721F5E99}"/>
    <cellStyle name="Normal 39" xfId="519" xr:uid="{32EE7B55-944A-4D57-BA6A-27AB2AE2E045}"/>
    <cellStyle name="Normal 39 2" xfId="520" xr:uid="{F7A0ED7B-CC67-45A7-BD4C-FDE208C202A3}"/>
    <cellStyle name="Normal 39 3" xfId="521" xr:uid="{82D81E24-9473-41E6-A43B-4E382DB64DC1}"/>
    <cellStyle name="Normal 39 4" xfId="522" xr:uid="{C4C8EDE7-DFC0-4D83-B101-BF71CA63A58B}"/>
    <cellStyle name="Normal 4" xfId="523" xr:uid="{DE17A890-CFCD-44DA-B9A4-BF056486A018}"/>
    <cellStyle name="Normal 4 2" xfId="524" xr:uid="{33AEE9E9-744A-4725-8D12-EAB73BF6334F}"/>
    <cellStyle name="Normal 40" xfId="525" xr:uid="{5D33C5E8-3BA5-4C3C-AD5C-A2B340B0B856}"/>
    <cellStyle name="Normal 40 2" xfId="526" xr:uid="{71696A95-FE8D-4D5E-88AD-F483AC8DD562}"/>
    <cellStyle name="Normal 40 3" xfId="527" xr:uid="{470CD44E-B797-4A2F-9FBF-5508AEFCA391}"/>
    <cellStyle name="Normal 40 4" xfId="528" xr:uid="{9F776FC3-82BC-4473-96B3-C31D80AAFEF7}"/>
    <cellStyle name="Normal 41" xfId="529" xr:uid="{7883B38B-66A4-4EC8-B8CF-57836444CEB7}"/>
    <cellStyle name="Normal 41 2" xfId="530" xr:uid="{163988BE-77A4-4FA3-81C2-72C25EEC1F8B}"/>
    <cellStyle name="Normal 41 3" xfId="531" xr:uid="{E476EE9C-1F41-4BDA-88F9-A73271869B3F}"/>
    <cellStyle name="Normal 41 4" xfId="532" xr:uid="{0F712242-9942-49B0-A157-1541128401C7}"/>
    <cellStyle name="Normal 42" xfId="533" xr:uid="{37D6172A-B9A0-40C2-963E-F576BC821E20}"/>
    <cellStyle name="Normal 42 2" xfId="534" xr:uid="{268BF6EB-1547-468B-B06A-AB9EFC49E1A9}"/>
    <cellStyle name="Normal 42 3" xfId="535" xr:uid="{CAF80164-ADD4-4B1A-A9EF-499A8547FA06}"/>
    <cellStyle name="Normal 42 4" xfId="536" xr:uid="{EBDBE158-D4A1-4FF4-9300-7DEDC466BB45}"/>
    <cellStyle name="Normal 43" xfId="537" xr:uid="{E98470D8-454B-4311-B974-8264ABAECC4E}"/>
    <cellStyle name="Normal 43 2" xfId="538" xr:uid="{599AE244-5BEC-4A08-8300-B4C6EB47DAA6}"/>
    <cellStyle name="Normal 44" xfId="539" xr:uid="{49B2E6ED-62AF-4130-977B-7A7741F6EE33}"/>
    <cellStyle name="Normal 44 2" xfId="540" xr:uid="{9DEA9295-53A9-4660-8B2E-165300119CB5}"/>
    <cellStyle name="Normal 45" xfId="541" xr:uid="{BDC7D355-94B2-4105-A78F-4D6EEA52D601}"/>
    <cellStyle name="Normal 45 2" xfId="542" xr:uid="{663F7E7F-90EA-4B4A-92CD-500A4DB1D8DF}"/>
    <cellStyle name="Normal 46" xfId="543" xr:uid="{7F5888C2-B379-4E5E-A7EF-D630D581AA03}"/>
    <cellStyle name="Normal 46 2" xfId="544" xr:uid="{59199DB4-7EB9-469A-AE9B-2AD6FC4F560E}"/>
    <cellStyle name="Normal 47" xfId="545" xr:uid="{84F2DF18-9947-42CD-A956-4623ED27C401}"/>
    <cellStyle name="Normal 47 2" xfId="546" xr:uid="{D7F74C72-2971-443D-8625-7736FDE9C5BE}"/>
    <cellStyle name="Normal 48" xfId="547" xr:uid="{7B517FAC-B352-4367-AB05-5383E65CAC74}"/>
    <cellStyle name="Normal 48 2" xfId="548" xr:uid="{21E9BA90-8216-4FDB-879E-C55016697F41}"/>
    <cellStyle name="Normal 49" xfId="549" xr:uid="{E6D32F11-76AA-4774-BD2E-B4C861A9DBA6}"/>
    <cellStyle name="Normal 49 2" xfId="550" xr:uid="{BCB6F8C3-6339-4F7E-884F-DF1766F76E60}"/>
    <cellStyle name="Normal 5" xfId="551" xr:uid="{770B042C-B567-4E44-863C-1C6C6B625D24}"/>
    <cellStyle name="Normal 5 2" xfId="552" xr:uid="{5177E01E-DE03-45F2-932D-5D98DD7132A3}"/>
    <cellStyle name="Normal 50" xfId="553" xr:uid="{595F829B-25FB-4DE2-9389-DF4E87F049FA}"/>
    <cellStyle name="Normal 50 2" xfId="554" xr:uid="{8FA68333-A934-4D31-936C-B2B16556A9A0}"/>
    <cellStyle name="Normal 51" xfId="555" xr:uid="{5147EEFD-63A0-476F-8A18-73A533475FD0}"/>
    <cellStyle name="Normal 51 2" xfId="556" xr:uid="{102FC7CA-BDC6-4897-9B37-9ADD04356546}"/>
    <cellStyle name="Normal 52" xfId="557" xr:uid="{476069AC-FBA5-4A9C-B8FB-B3C5614A9AD7}"/>
    <cellStyle name="Normal 52 2" xfId="872" xr:uid="{26FAD168-D251-403A-87A8-94373FF793B2}"/>
    <cellStyle name="Normal 52 3" xfId="967" xr:uid="{88A790B2-A7DA-4E8F-A158-AF391DB546DF}"/>
    <cellStyle name="Normal 53" xfId="558" xr:uid="{0A91A3BB-383A-4942-9B25-863C3BF3AC5A}"/>
    <cellStyle name="Normal 53 2" xfId="873" xr:uid="{80A22B99-597B-4E41-A41D-B788623620B7}"/>
    <cellStyle name="Normal 53 3" xfId="968" xr:uid="{5A92A54F-6B3F-466C-A65A-9B8DD61FB66A}"/>
    <cellStyle name="Normal 54" xfId="559" xr:uid="{D9E08786-5185-41CE-AD74-9DC3A1FB304C}"/>
    <cellStyle name="Normal 54 2" xfId="874" xr:uid="{A505723A-348E-4D13-AFA4-D926CE834C31}"/>
    <cellStyle name="Normal 54 3" xfId="969" xr:uid="{320A89AF-7917-424E-924E-E86FE2365C9C}"/>
    <cellStyle name="Normal 55" xfId="560" xr:uid="{8E3AE8A2-C994-4361-9CA7-0CB2D7ADA467}"/>
    <cellStyle name="Normal 55 2" xfId="703" xr:uid="{E3BEAA70-C777-494E-B1AA-6A09AFF1BBF3}"/>
    <cellStyle name="Normal 55 2 2" xfId="792" xr:uid="{C2A9D3F5-2EBE-47B7-BE9E-4430F233E664}"/>
    <cellStyle name="Normal 55 3" xfId="778" xr:uid="{D98ED202-B357-4E2F-BF92-DD79B76BA381}"/>
    <cellStyle name="Normal 56" xfId="561" xr:uid="{FA35EFEF-FE2F-417B-B75B-FE20E15D4F39}"/>
    <cellStyle name="Normal 56 2" xfId="704" xr:uid="{7121F814-EFEB-431F-8246-08BA2AB929BC}"/>
    <cellStyle name="Normal 56 2 2" xfId="793" xr:uid="{1A534BF5-0443-49AE-AC4E-81392D80741B}"/>
    <cellStyle name="Normal 56 3" xfId="779" xr:uid="{3D0D88A5-BDA6-419B-BF3F-9C53FD65ED0C}"/>
    <cellStyle name="Normal 56 4" xfId="121" xr:uid="{B2C412B1-7159-4D3D-A8FF-EEA56F5B690E}"/>
    <cellStyle name="Normal 57" xfId="562" xr:uid="{8D8FEDD4-357C-4C65-A9BA-A75B1BEAB44C}"/>
    <cellStyle name="Normal 57 2" xfId="705" xr:uid="{0D653FA4-175A-4764-9226-944D2672897B}"/>
    <cellStyle name="Normal 57 2 2" xfId="794" xr:uid="{5F182EAA-266A-4B19-BB24-43915A3A60D3}"/>
    <cellStyle name="Normal 57 3" xfId="780" xr:uid="{50993B49-6DD1-4BC3-A3CC-FE217E097AC6}"/>
    <cellStyle name="Normal 58" xfId="563" xr:uid="{82F21B92-35F1-4A64-8B7E-B8A493B97043}"/>
    <cellStyle name="Normal 58 2" xfId="706" xr:uid="{1B90A520-DDF3-4D00-AD2E-C73EB236620A}"/>
    <cellStyle name="Normal 58 2 2" xfId="795" xr:uid="{0BCADEFC-8464-4DAE-B8EF-075C3251E3EE}"/>
    <cellStyle name="Normal 58 3" xfId="781" xr:uid="{784B5612-B79D-4903-AD22-A42CC34F5676}"/>
    <cellStyle name="Normal 58 4 2" xfId="122" xr:uid="{81085ED8-8933-47F1-8951-400AAFC83148}"/>
    <cellStyle name="Normal 59" xfId="171" xr:uid="{3643407D-9C90-48BC-962E-75FAE1F1CE10}"/>
    <cellStyle name="Normal 59 2" xfId="842" xr:uid="{F79BC6A3-D238-4B96-AECF-A65597F48317}"/>
    <cellStyle name="Normal 59 3" xfId="937" xr:uid="{4013D310-1A55-4352-8EE2-D903FACCC299}"/>
    <cellStyle name="Normal 6" xfId="564" xr:uid="{60B49049-C1B2-4FB0-B509-06EEE8EA1227}"/>
    <cellStyle name="Normal 60" xfId="318" xr:uid="{723DAE68-7321-4EFF-A5D7-4EA76FEB6F41}"/>
    <cellStyle name="Normal 60 2" xfId="707" xr:uid="{D8EAF9A5-D45E-487C-8AAD-D5CC40E2ED7A}"/>
    <cellStyle name="Normal 60 2 2" xfId="885" xr:uid="{CAEFDC77-81CB-4F2F-9755-2CAF59CC69FD}"/>
    <cellStyle name="Normal 60 2 3" xfId="980" xr:uid="{A5465A83-A520-4ED2-8CA4-A9F094169CC8}"/>
    <cellStyle name="Normal 60 3" xfId="871" xr:uid="{5518A880-C43A-48CA-949E-9CF7059651F7}"/>
    <cellStyle name="Normal 60 4" xfId="966" xr:uid="{CE44D804-7B16-4448-851F-9A5457D8692D}"/>
    <cellStyle name="Normal 61" xfId="636" xr:uid="{94F6EF1A-267B-4114-8F45-192C3C8130DC}"/>
    <cellStyle name="Normal 61 2" xfId="708" xr:uid="{FFE5D589-C83F-4125-B97E-BE940A68FB5D}"/>
    <cellStyle name="Normal 61 2 2" xfId="886" xr:uid="{E26BF6CD-7600-48B9-8DA1-CE0724664123}"/>
    <cellStyle name="Normal 61 2 3" xfId="981" xr:uid="{0AD38D56-E6C3-4137-832A-55E2937ADF9B}"/>
    <cellStyle name="Normal 61 3" xfId="875" xr:uid="{622F4784-486F-4E23-B65E-B007B0833A32}"/>
    <cellStyle name="Normal 61 4" xfId="970" xr:uid="{6DD953D3-BBED-4B1A-B2D7-97E746CFF70B}"/>
    <cellStyle name="Normal 62" xfId="637" xr:uid="{B54E83AF-20F1-479E-8AC6-5F44BB931215}"/>
    <cellStyle name="Normal 62 2" xfId="709" xr:uid="{DE318208-9D32-46D8-9054-5EF93AA54295}"/>
    <cellStyle name="Normal 62 2 2" xfId="887" xr:uid="{402B9620-CDD5-4043-9837-5D9EDC6AF8D7}"/>
    <cellStyle name="Normal 62 2 3" xfId="982" xr:uid="{7AD9F971-90C4-46BD-B86C-B949CF026A2A}"/>
    <cellStyle name="Normal 62 3" xfId="876" xr:uid="{AA2275C1-66A0-4AFC-9513-BDA1F5BFBC49}"/>
    <cellStyle name="Normal 62 4" xfId="971" xr:uid="{F4C4F1A2-4E73-4564-8CB4-CFDC30D9A462}"/>
    <cellStyle name="Normal 63" xfId="639" xr:uid="{02E32AF9-0838-42AD-B3F4-28ABEA75753D}"/>
    <cellStyle name="Normal 63 2" xfId="710" xr:uid="{1DF68BE3-2CE7-4F95-98DF-F662A50F5A8F}"/>
    <cellStyle name="Normal 63 2 2" xfId="888" xr:uid="{6A2D47C5-4836-4BE3-B455-8352F8B73AB6}"/>
    <cellStyle name="Normal 63 2 3" xfId="983" xr:uid="{F3768C3A-AE0A-476D-94D0-5A2A2ACE53BF}"/>
    <cellStyle name="Normal 63 3" xfId="878" xr:uid="{E679E8AC-C535-48A5-9DDC-180068C0E09F}"/>
    <cellStyle name="Normal 63 4" xfId="973" xr:uid="{8660FF56-801B-4DEB-9C2B-C418B7868598}"/>
    <cellStyle name="Normal 64" xfId="711" xr:uid="{3859018E-FBCA-4865-B9EE-F5D547F3754A}"/>
    <cellStyle name="Normal 64 2" xfId="796" xr:uid="{499216DB-7933-42EA-AF96-6482C0BA6813}"/>
    <cellStyle name="Normal 65" xfId="712" xr:uid="{05893A9C-DCC2-47D5-974E-3F582C274CB9}"/>
    <cellStyle name="Normal 65 2" xfId="797" xr:uid="{4AFD2ABB-D2D4-4A6B-86C6-019899165D2B}"/>
    <cellStyle name="Normal 66" xfId="713" xr:uid="{31A05296-C7A5-4009-B30B-AA25BC054E98}"/>
    <cellStyle name="Normal 66 2" xfId="798" xr:uid="{53F50653-F329-4A8F-ACD3-A25CF7A40819}"/>
    <cellStyle name="Normal 67" xfId="714" xr:uid="{E9EC251F-AC36-4938-894B-5468DD9B9561}"/>
    <cellStyle name="Normal 67 2" xfId="799" xr:uid="{3A134048-C754-4142-849D-B66CF387AB16}"/>
    <cellStyle name="Normal 68" xfId="715" xr:uid="{2F5BD4FC-870A-4CD8-8CB7-AE888B76D887}"/>
    <cellStyle name="Normal 68 2" xfId="800" xr:uid="{AA610557-D42E-439A-B276-E4E23F2C9AD3}"/>
    <cellStyle name="Normal 69" xfId="716" xr:uid="{A7EB18C7-A118-49E6-AC87-6BDE30F848D8}"/>
    <cellStyle name="Normal 69 2" xfId="801" xr:uid="{7ADF867D-D4C1-4F6A-9CC4-4D3936602D06}"/>
    <cellStyle name="Normal 7" xfId="565" xr:uid="{9DA9A3BD-F021-415D-BCCE-8C2493CDC68C}"/>
    <cellStyle name="Normal 7 2" xfId="566" xr:uid="{9D4E4A34-E212-4741-9C4F-672A99D49469}"/>
    <cellStyle name="Normal 70" xfId="717" xr:uid="{3676B1EA-B7B0-4B20-9C9F-7B7BC55BAF50}"/>
    <cellStyle name="Normal 70 2" xfId="802" xr:uid="{024DAD93-96DB-46ED-B2A6-11095836DAA1}"/>
    <cellStyle name="Normal 71" xfId="718" xr:uid="{B92A8E36-0B17-4A2A-AF57-A314E930FEFD}"/>
    <cellStyle name="Normal 71 2" xfId="803" xr:uid="{9403044D-7030-4C6D-A8D7-3A9C93AA1D33}"/>
    <cellStyle name="Normal 72" xfId="719" xr:uid="{FCB2CD24-29C1-42E5-ABE1-22D9A33B01CB}"/>
    <cellStyle name="Normal 72 2" xfId="804" xr:uid="{9C523DB1-F947-41A5-95BE-B811B8728E91}"/>
    <cellStyle name="Normal 73" xfId="720" xr:uid="{640413C8-BF6F-46DE-9CC3-D95AB927612F}"/>
    <cellStyle name="Normal 73 2" xfId="805" xr:uid="{C0876569-8ED9-42B9-8AFC-05AC519F249A}"/>
    <cellStyle name="Normal 74" xfId="721" xr:uid="{90E754C0-4E73-46E0-9642-80B496340E8E}"/>
    <cellStyle name="Normal 74 2" xfId="806" xr:uid="{A2DE6443-A5D2-4B3B-818D-A33D4426C483}"/>
    <cellStyle name="Normal 75" xfId="722" xr:uid="{3271CD77-374F-48C2-AFED-1E9F99E87CEF}"/>
    <cellStyle name="Normal 75 2" xfId="807" xr:uid="{29ECCD42-9A48-45AD-848B-09D70FD9E208}"/>
    <cellStyle name="Normal 76" xfId="723" xr:uid="{C3AA2A84-9663-46CD-B4BE-90FBDED25082}"/>
    <cellStyle name="Normal 76 2" xfId="808" xr:uid="{1491FC9B-F359-4CB2-AEDF-0CBCFDD0BD69}"/>
    <cellStyle name="Normal 77" xfId="724" xr:uid="{7E2963A5-3883-4517-AC86-69E071A62D1E}"/>
    <cellStyle name="Normal 77 2" xfId="809" xr:uid="{B7112703-59CD-4AD0-BB14-9F2597E96267}"/>
    <cellStyle name="Normal 78" xfId="725" xr:uid="{F3DB394E-BE08-426B-8DED-C2FB168453FD}"/>
    <cellStyle name="Normal 78 2" xfId="810" xr:uid="{9DBB283E-8E4D-47D6-A4C8-BC60D0A28054}"/>
    <cellStyle name="Normal 79" xfId="726" xr:uid="{C07A75D4-BEFD-4962-996B-8EA400522FA5}"/>
    <cellStyle name="Normal 79 2" xfId="811" xr:uid="{4450FA39-C076-4B2E-B412-490AA713F30A}"/>
    <cellStyle name="Normal 8" xfId="567" xr:uid="{2B8019A8-E55F-4DE7-8984-E7CD194C3D23}"/>
    <cellStyle name="Normal 8 2" xfId="568" xr:uid="{3092B152-88A0-479A-B1E5-2673B9117C57}"/>
    <cellStyle name="Normal 80" xfId="727" xr:uid="{339985A0-109C-4E3B-AE63-9EA817C88C41}"/>
    <cellStyle name="Normal 80 2" xfId="812" xr:uid="{027749E5-2D75-4706-ABFD-38DCCA65622C}"/>
    <cellStyle name="Normal 81" xfId="728" xr:uid="{A0ED5D9C-A9F4-4AA3-AF92-62F20AD98F9E}"/>
    <cellStyle name="Normal 81 2" xfId="813" xr:uid="{6B227B0B-CA2C-4491-BB70-E69DE7E775B3}"/>
    <cellStyle name="Normal 82" xfId="729" xr:uid="{21D02F96-8E27-4ABF-A4AF-BB8022DF1A45}"/>
    <cellStyle name="Normal 82 2" xfId="814" xr:uid="{39F3C605-2DF5-4BF5-B728-C9573E3F0473}"/>
    <cellStyle name="Normal 83" xfId="730" xr:uid="{827B3981-8BF3-4925-8299-5C1C1C43269E}"/>
    <cellStyle name="Normal 83 2" xfId="815" xr:uid="{C1D431B4-F436-48FA-A2ED-16A7215C5DB2}"/>
    <cellStyle name="Normal 84" xfId="731" xr:uid="{84E239EF-05F3-4C55-8911-6671750E0620}"/>
    <cellStyle name="Normal 84 2" xfId="816" xr:uid="{C7617EEE-076B-4ABC-9066-F7C35B7C5198}"/>
    <cellStyle name="Normal 85" xfId="634" xr:uid="{56C578CD-7658-4E22-BBFC-5FB8B4246489}"/>
    <cellStyle name="Normal 86" xfId="753" xr:uid="{578959DE-5E27-48F2-8A01-BDBFC06C277E}"/>
    <cellStyle name="Normal 86 2" xfId="889" xr:uid="{42337214-35A0-4A88-974D-B2568E9DD4FE}"/>
    <cellStyle name="Normal 86 3" xfId="984" xr:uid="{3E6ADB55-58A4-4FDE-B244-71E0928EA4E1}"/>
    <cellStyle name="Normal 87" xfId="756" xr:uid="{110405E5-0D5E-44ED-AF47-1D0B5F8F10B7}"/>
    <cellStyle name="Normal 87 2" xfId="827" xr:uid="{FD9448FB-61BD-4674-86EC-29BC4FF2BC07}"/>
    <cellStyle name="Normal 88" xfId="128" xr:uid="{9AF44859-3C64-4B63-AEDC-0BAE8A94EA5A}"/>
    <cellStyle name="Normal 89" xfId="757" xr:uid="{AAEF305A-EEF4-44A5-A6F8-E9E71298D58D}"/>
    <cellStyle name="Normal 89 2" xfId="828" xr:uid="{EFBACECB-680B-49F6-94A3-BD77262EEE1A}"/>
    <cellStyle name="Normal 89 2 2" xfId="922" xr:uid="{46EEE07A-AE57-414B-B8B6-E48A4FEEA396}"/>
    <cellStyle name="Normal 89 3" xfId="905" xr:uid="{0EAD6399-F83E-4FE6-A696-D551EB7B0D61}"/>
    <cellStyle name="Normal 9" xfId="569" xr:uid="{D87F23A3-8ED7-4F47-8714-E836BD186A8D}"/>
    <cellStyle name="Normal 9 2" xfId="570" xr:uid="{AF0D9239-E2A1-46B9-A8B6-D262607F6EB8}"/>
    <cellStyle name="Normal 90" xfId="758" xr:uid="{70B8B1D5-5B86-429A-9E15-B071D7ED7B05}"/>
    <cellStyle name="Normal 90 2" xfId="829" xr:uid="{83017AAE-75E1-41E1-B34B-0E22964742C6}"/>
    <cellStyle name="Normal 90 2 2" xfId="923" xr:uid="{4109ED20-8C9B-422E-B8AE-325430899348}"/>
    <cellStyle name="Normal 90 3" xfId="906" xr:uid="{770C6681-E77D-45C5-8813-D1CF60DC3D0C}"/>
    <cellStyle name="Normal 91" xfId="759" xr:uid="{2DB95523-83B7-4866-8D9D-FA7D8F846DF6}"/>
    <cellStyle name="Normal 91 2" xfId="830" xr:uid="{1E0A0CD4-5031-436F-8552-C621E9CB22A9}"/>
    <cellStyle name="Normal 91 2 2" xfId="924" xr:uid="{39E7746A-78EC-4FB7-A2F8-44D46DBF72BC}"/>
    <cellStyle name="Normal 91 3" xfId="907" xr:uid="{BE254003-2D50-4476-A602-C59A58048378}"/>
    <cellStyle name="Normal 92" xfId="760" xr:uid="{AC5914EA-B7AD-4CF6-BF75-D695B50C8548}"/>
    <cellStyle name="Normal 92 2" xfId="831" xr:uid="{8E8B087E-BA88-4E3B-AD00-37EAE674A10B}"/>
    <cellStyle name="Normal 92 2 2" xfId="925" xr:uid="{8C4C13E9-4567-4092-893E-EE7D775D86DE}"/>
    <cellStyle name="Normal 92 3" xfId="908" xr:uid="{0EBB1F75-C689-4DA1-8C30-525B32648333}"/>
    <cellStyle name="Normal 93" xfId="761" xr:uid="{0F195F6E-056A-42E2-92E3-A4E2A009F097}"/>
    <cellStyle name="Normal 93 2" xfId="126" xr:uid="{93891CA8-B9B4-4197-A1C7-3AB71790C255}"/>
    <cellStyle name="Normal 93 2 2" xfId="926" xr:uid="{941AA9BF-A964-486F-A9A9-60602D996696}"/>
    <cellStyle name="Normal 93 3" xfId="909" xr:uid="{3F403526-840B-4F47-906A-F1B677D8FA2D}"/>
    <cellStyle name="Normal 94" xfId="762" xr:uid="{2BEE3E53-4A4C-4130-9815-3E4E54531E4D}"/>
    <cellStyle name="Normal 94 2" xfId="832" xr:uid="{EF9AFE3A-6326-4C22-A866-270585415F6D}"/>
    <cellStyle name="Normal 94 2 2" xfId="927" xr:uid="{F1D92EDA-CD9E-4616-BF4A-FB53F957FCF9}"/>
    <cellStyle name="Normal 94 3" xfId="910" xr:uid="{B36E6391-3B02-4FB7-B974-9F9FDBD346A5}"/>
    <cellStyle name="Normal 95" xfId="763" xr:uid="{3CE29A4C-0791-43A4-BCB6-8AC03BF38A9A}"/>
    <cellStyle name="Normal 95 2" xfId="833" xr:uid="{5E5A97C9-CCFD-4F33-987C-3219A93B17D9}"/>
    <cellStyle name="Normal 95 2 2" xfId="928" xr:uid="{C50EC21D-C746-4152-9DD4-2FD780932BDE}"/>
    <cellStyle name="Normal 95 3" xfId="911" xr:uid="{BA30DBE6-2E04-47EB-AB31-82EAABDD376C}"/>
    <cellStyle name="Normal 96" xfId="764" xr:uid="{2B510D75-2161-4D97-A976-9BD17A765C25}"/>
    <cellStyle name="Normal 96 2" xfId="834" xr:uid="{DA26189B-3207-41DC-AAB0-822391AC8F41}"/>
    <cellStyle name="Normal 96 2 2" xfId="929" xr:uid="{2023CEBD-8781-4217-ACD9-1DA20536C4F9}"/>
    <cellStyle name="Normal 96 3" xfId="912" xr:uid="{1C50A3CD-B216-41BD-A4EB-68117A2B16E2}"/>
    <cellStyle name="Normal 97" xfId="125" xr:uid="{9F5FE9EB-8511-4160-BE92-B808B0EA72D3}"/>
    <cellStyle name="Normal 97 2" xfId="835" xr:uid="{8694F6A5-CF13-4165-992E-2588395E8E8C}"/>
    <cellStyle name="Normal 97 2 2" xfId="930" xr:uid="{68B8C361-D0EA-44D0-A8BF-2F75C728A6DD}"/>
    <cellStyle name="Normal 97 3" xfId="913" xr:uid="{56428F7A-3E02-4914-A40D-E9CDF87AF2C0}"/>
    <cellStyle name="Normal 98" xfId="765" xr:uid="{673B23E5-9C4E-48F8-BD4B-7CBEC21F54C4}"/>
    <cellStyle name="Normal 98 2" xfId="836" xr:uid="{20086B6D-26A6-4B90-A5B5-66C1B1407520}"/>
    <cellStyle name="Normal 98 2 2" xfId="931" xr:uid="{9C2EF7C4-E06A-4A38-9BFA-265A8CD9BA1D}"/>
    <cellStyle name="Normal 98 3" xfId="914" xr:uid="{3A729F80-C397-46FC-AA96-3F4CAF8CCA20}"/>
    <cellStyle name="Normal 99" xfId="766" xr:uid="{5985D1DF-F3A8-4116-9ED0-8C63DF8AC241}"/>
    <cellStyle name="Normal 99 2" xfId="837" xr:uid="{6F92AC6A-AC36-49A4-AA61-0301384CC478}"/>
    <cellStyle name="Normal 99 2 2" xfId="932" xr:uid="{2BEB1430-3542-470E-A209-63D8EF8D5DB8}"/>
    <cellStyle name="Normal 99 3" xfId="915" xr:uid="{37261669-4F67-4843-9A6D-1D456611B9DC}"/>
    <cellStyle name="Normal_2013 DS6 All LDZ's S1" xfId="117" xr:uid="{BC0DC679-95DD-42AF-A06F-D9CEC755B503}"/>
    <cellStyle name="Note 10" xfId="572" xr:uid="{D29FDBB3-ECF4-4B66-BF5C-3B072DEAAE4D}"/>
    <cellStyle name="Note 11" xfId="573" xr:uid="{CAB0B5F8-BEC0-494F-A674-1446ABAB2BAF}"/>
    <cellStyle name="Note 12" xfId="574" xr:uid="{FBB48C06-7CF2-44AF-9513-EFCDFDA4DE5F}"/>
    <cellStyle name="Note 13" xfId="575" xr:uid="{5F3AF5C3-3DCE-48ED-A8D5-964EFAAD2FBE}"/>
    <cellStyle name="Note 14" xfId="576" xr:uid="{A832665C-9C68-4395-9DDE-B09DB2769A46}"/>
    <cellStyle name="Note 15" xfId="577" xr:uid="{D5E12D93-9CAD-420C-BF99-821D6D8C82F3}"/>
    <cellStyle name="Note 16" xfId="578" xr:uid="{B4D4D02B-C20D-4598-B94D-E204068B25E2}"/>
    <cellStyle name="Note 17" xfId="579" xr:uid="{97E39269-E908-414D-8740-EE5BE173B77C}"/>
    <cellStyle name="Note 18" xfId="580" xr:uid="{0239B858-6050-44BA-8B19-6BF9387EB018}"/>
    <cellStyle name="Note 19" xfId="581" xr:uid="{37AF23E1-23FA-4AB4-9EDD-8737504189AB}"/>
    <cellStyle name="Note 2" xfId="72" xr:uid="{00000000-0005-0000-0000-000045000000}"/>
    <cellStyle name="Note 2 2" xfId="583" xr:uid="{278B125D-3A7A-445B-92FE-230D2950E70A}"/>
    <cellStyle name="Note 2 3" xfId="584" xr:uid="{A6F373EA-C247-4B04-9BDB-149B183F9CB1}"/>
    <cellStyle name="Note 2 4" xfId="751" xr:uid="{075BCB93-4BA2-4284-B2C1-5B4E2EA0632D}"/>
    <cellStyle name="Note 2 4 2" xfId="826" xr:uid="{F6DE9380-6319-48E0-AC66-56C3CEF225DB}"/>
    <cellStyle name="Note 2 5" xfId="582" xr:uid="{6E6D7235-69DD-4053-966B-228AD1FD465A}"/>
    <cellStyle name="Note 20" xfId="585" xr:uid="{B86AC54A-3120-41E9-93B0-37CF8886A252}"/>
    <cellStyle name="Note 21" xfId="586" xr:uid="{CE817581-EA1B-4242-933D-1F743CD8E62A}"/>
    <cellStyle name="Note 22" xfId="587" xr:uid="{AC92C70B-927F-47E4-B76A-BC423F4C8809}"/>
    <cellStyle name="Note 23" xfId="588" xr:uid="{5FD75E36-084D-49B6-BA5D-612D45165175}"/>
    <cellStyle name="Note 24" xfId="589" xr:uid="{A33F9957-9A11-4311-82C7-EE2449C9C43C}"/>
    <cellStyle name="Note 25" xfId="590" xr:uid="{9A9A5E24-60A6-4A8A-BE2E-8F93865DC5C4}"/>
    <cellStyle name="Note 26" xfId="591" xr:uid="{5017F273-4529-44F4-AB7B-7FE8216A5F52}"/>
    <cellStyle name="Note 27" xfId="592" xr:uid="{79EE0164-4B98-4C5B-9BEC-0AB06E40A211}"/>
    <cellStyle name="Note 28" xfId="593" xr:uid="{2F26A08D-E539-4D82-BB4E-CC8A14B0C83B}"/>
    <cellStyle name="Note 29" xfId="594" xr:uid="{CCDE6FA3-25EB-4AD7-89D6-085139E4C0FD}"/>
    <cellStyle name="Note 3" xfId="595" xr:uid="{CC3A0751-CFFE-4353-B116-6347BFED72BA}"/>
    <cellStyle name="Note 3 2" xfId="596" xr:uid="{F53195B6-9E1D-4B70-A560-6B027EF24E42}"/>
    <cellStyle name="Note 3 2 2" xfId="732" xr:uid="{27566B57-7359-40B8-AB44-1E64440FD50D}"/>
    <cellStyle name="Note 3 2 2 2" xfId="817" xr:uid="{A36868E9-E89E-4C2A-B816-B951D3FF93D4}"/>
    <cellStyle name="Note 3 2 3" xfId="783" xr:uid="{52CB7CAF-F15B-4196-8089-0560BBE60036}"/>
    <cellStyle name="Note 3 3" xfId="597" xr:uid="{B2720EB4-708A-4846-9E08-40B7071F4D60}"/>
    <cellStyle name="Note 3 4" xfId="733" xr:uid="{576FE319-AE28-4107-8A42-55BB9E95B58E}"/>
    <cellStyle name="Note 3 4 2" xfId="818" xr:uid="{30B56FDD-524D-41CD-9653-C71D7D9193D6}"/>
    <cellStyle name="Note 3 5" xfId="782" xr:uid="{AFDD2946-3EF4-4AAA-B0E8-69729147D194}"/>
    <cellStyle name="Note 30" xfId="598" xr:uid="{94E1F3EA-DA82-45FC-9ADE-7B839AC8CD72}"/>
    <cellStyle name="Note 31" xfId="599" xr:uid="{F9E17715-BE10-428E-9295-FA02836B2316}"/>
    <cellStyle name="Note 32" xfId="600" xr:uid="{EF641D91-42E3-46AC-A77D-92D70194243D}"/>
    <cellStyle name="Note 33" xfId="601" xr:uid="{169ED0FA-30C6-4466-B3CF-58C60069914E}"/>
    <cellStyle name="Note 34" xfId="602" xr:uid="{C7AAD87D-E20A-4FBD-8168-B2B41C786CA3}"/>
    <cellStyle name="Note 35" xfId="603" xr:uid="{10D4A5CB-98B5-467D-A849-26CBD354DBA2}"/>
    <cellStyle name="Note 36" xfId="604" xr:uid="{A7704F27-28DA-4FCE-9249-63CF7B065F1F}"/>
    <cellStyle name="Note 37" xfId="605" xr:uid="{B48E7905-C55E-420D-8B63-3A73722AB360}"/>
    <cellStyle name="Note 38" xfId="606" xr:uid="{53293D93-7EE8-4775-83AA-B4F06D05A97A}"/>
    <cellStyle name="Note 39" xfId="607" xr:uid="{55E7A1A8-09A0-4FB2-8DD8-4820004F48EA}"/>
    <cellStyle name="Note 4" xfId="608" xr:uid="{35DBC535-9E0A-443D-8A0F-DB549621C14B}"/>
    <cellStyle name="Note 4 2" xfId="609" xr:uid="{EE057C64-41BE-453E-9D6F-119E3A90E52B}"/>
    <cellStyle name="Note 40" xfId="610" xr:uid="{7FD5BEFE-44D2-401B-B391-4888DD44B9E7}"/>
    <cellStyle name="Note 41" xfId="571" xr:uid="{AF0DE606-E4FC-4D0A-BEFF-C7A2C0BEB1AC}"/>
    <cellStyle name="Note 42" xfId="734" xr:uid="{33B5AAEF-556A-443A-BAA2-2474092A956F}"/>
    <cellStyle name="Note 42 2" xfId="819" xr:uid="{1A81B5F0-57DE-4706-A3EC-BF0E49618F83}"/>
    <cellStyle name="Note 43" xfId="735" xr:uid="{75DEEBEF-AEB9-411A-B462-45051AA85727}"/>
    <cellStyle name="Note 43 2" xfId="820" xr:uid="{5200C7EC-0BA1-4B71-9C49-BA91D6B44B89}"/>
    <cellStyle name="Note 44" xfId="165" xr:uid="{673A5FEF-D00B-477A-BBF5-4224D9DADBD7}"/>
    <cellStyle name="Note 44 2" xfId="769" xr:uid="{1AC42260-92F0-4262-9596-651A3098BC74}"/>
    <cellStyle name="Note 5" xfId="611" xr:uid="{4ED3CF95-0207-4F8D-A51C-4424F861679E}"/>
    <cellStyle name="Note 6" xfId="612" xr:uid="{B143B779-75F9-449F-9DA7-8BFA7A8BAF6A}"/>
    <cellStyle name="Note 7" xfId="613" xr:uid="{49D52054-3F9A-4B01-BD10-654F8B622B70}"/>
    <cellStyle name="Note 8" xfId="614" xr:uid="{0C7791D1-6A9A-44E6-99A8-7525881FFB84}"/>
    <cellStyle name="Note 9" xfId="615" xr:uid="{68211A6F-1182-4425-8C17-EC48EA9262BF}"/>
    <cellStyle name="Output 2" xfId="73" xr:uid="{00000000-0005-0000-0000-000046000000}"/>
    <cellStyle name="Output 2 2" xfId="617" xr:uid="{A275AD74-7654-4520-B80A-914B187D9A1B}"/>
    <cellStyle name="Output 3" xfId="618" xr:uid="{6E2DDBF6-1DC6-4350-976D-D82B9880B693}"/>
    <cellStyle name="Output 3 2" xfId="736" xr:uid="{BD374D44-D6E6-4334-97AD-9CEECDC045A3}"/>
    <cellStyle name="Output 4" xfId="616" xr:uid="{67797103-BB57-47BB-8C96-999450C14D14}"/>
    <cellStyle name="Output 4 2" xfId="737" xr:uid="{DA6BA3B7-F6E9-41A4-82B3-40051A250BA2}"/>
    <cellStyle name="Output 5" xfId="738" xr:uid="{FCC457C9-D55D-491C-917F-46B8A42632FC}"/>
    <cellStyle name="Output 6" xfId="166" xr:uid="{A0EE7AAE-B4EE-46BD-AA62-405E9A0F41E2}"/>
    <cellStyle name="Percent" xfId="3" builtinId="5"/>
    <cellStyle name="Percent 2" xfId="2" xr:uid="{00000000-0005-0000-0000-000048000000}"/>
    <cellStyle name="Percent 2 2" xfId="4" xr:uid="{00000000-0005-0000-0000-000049000000}"/>
    <cellStyle name="Percent 2 2 2" xfId="821" xr:uid="{F4563501-D319-4C9C-BFEF-32A5FFCFBE16}"/>
    <cellStyle name="Percent 2 2 3" xfId="739" xr:uid="{A2C5AB2D-3693-4C55-8263-CD8B70D45436}"/>
    <cellStyle name="Percent 2 3" xfId="784" xr:uid="{DD7BE1AB-FC6F-4FF9-91B4-7D6CF2AEE031}"/>
    <cellStyle name="Percent 2 4" xfId="619" xr:uid="{95AE3779-86E5-431F-AA2A-E3251D5D504A}"/>
    <cellStyle name="Percent 3" xfId="620" xr:uid="{88981568-2B8A-419B-BEBE-3A3AB8D8B105}"/>
    <cellStyle name="Percent 3 2" xfId="740" xr:uid="{A8D1B331-B434-450F-BBD6-F19544F17734}"/>
    <cellStyle name="Percent 3 2 2" xfId="822" xr:uid="{2C6C228C-7B2B-41DE-8A33-CC01A8B1CB8C}"/>
    <cellStyle name="Percent 3 3" xfId="785" xr:uid="{F7DA8C30-E263-4825-8B9A-E6B42F9EC3E9}"/>
    <cellStyle name="Percent 4" xfId="741" xr:uid="{49A1831B-5F69-4538-AA8D-D843B2BBCBBC}"/>
    <cellStyle name="Percent 4 2" xfId="823" xr:uid="{2C2E2BD0-5041-4FD4-BF5A-48303B36703E}"/>
    <cellStyle name="Percent 5" xfId="742" xr:uid="{6314A336-F5F7-4E86-8CF3-A3FD144E0BD3}"/>
    <cellStyle name="Percent 5 2" xfId="824" xr:uid="{4A97DAED-F435-4BAC-909C-F489A11E4B77}"/>
    <cellStyle name="Percent 6" xfId="632" xr:uid="{2308CB7B-80F2-488F-A506-3DCB40B44F9C}"/>
    <cellStyle name="Percent 6 2" xfId="786" xr:uid="{7D685E73-6862-4406-AAB7-7BDE3C38F5DF}"/>
    <cellStyle name="Percent 7" xfId="839" xr:uid="{8853C204-7456-4B4F-832C-64D01D2C92F7}"/>
    <cellStyle name="Percent 8" xfId="896" xr:uid="{5FE8AD4E-FA72-465A-AB82-0563C8B6592D}"/>
    <cellStyle name="Percent 9" xfId="991" xr:uid="{6D71D6F1-31BA-4EC5-962C-4A45FF98803D}"/>
    <cellStyle name="SAPBEXaggData" xfId="74" xr:uid="{00000000-0005-0000-0000-00004A000000}"/>
    <cellStyle name="SAPBEXaggDataEmph" xfId="75" xr:uid="{00000000-0005-0000-0000-00004B000000}"/>
    <cellStyle name="SAPBEXaggItem" xfId="76" xr:uid="{00000000-0005-0000-0000-00004C000000}"/>
    <cellStyle name="SAPBEXaggItemX" xfId="77" xr:uid="{00000000-0005-0000-0000-00004D000000}"/>
    <cellStyle name="SAPBEXchaText" xfId="78" xr:uid="{00000000-0005-0000-0000-00004E000000}"/>
    <cellStyle name="SAPBEXexcBad7" xfId="79" xr:uid="{00000000-0005-0000-0000-00004F000000}"/>
    <cellStyle name="SAPBEXexcBad8" xfId="80" xr:uid="{00000000-0005-0000-0000-000050000000}"/>
    <cellStyle name="SAPBEXexcBad9" xfId="81" xr:uid="{00000000-0005-0000-0000-000051000000}"/>
    <cellStyle name="SAPBEXexcCritical4" xfId="82" xr:uid="{00000000-0005-0000-0000-000052000000}"/>
    <cellStyle name="SAPBEXexcCritical5" xfId="83" xr:uid="{00000000-0005-0000-0000-000053000000}"/>
    <cellStyle name="SAPBEXexcCritical6" xfId="84" xr:uid="{00000000-0005-0000-0000-000054000000}"/>
    <cellStyle name="SAPBEXexcGood1" xfId="85" xr:uid="{00000000-0005-0000-0000-000055000000}"/>
    <cellStyle name="SAPBEXexcGood2" xfId="86" xr:uid="{00000000-0005-0000-0000-000056000000}"/>
    <cellStyle name="SAPBEXexcGood3" xfId="87" xr:uid="{00000000-0005-0000-0000-000057000000}"/>
    <cellStyle name="SAPBEXfilterDrill" xfId="88" xr:uid="{00000000-0005-0000-0000-000058000000}"/>
    <cellStyle name="SAPBEXfilterItem" xfId="89" xr:uid="{00000000-0005-0000-0000-000059000000}"/>
    <cellStyle name="SAPBEXfilterText" xfId="90" xr:uid="{00000000-0005-0000-0000-00005A000000}"/>
    <cellStyle name="SAPBEXformats" xfId="91" xr:uid="{00000000-0005-0000-0000-00005B000000}"/>
    <cellStyle name="SAPBEXheaderItem" xfId="92" xr:uid="{00000000-0005-0000-0000-00005C000000}"/>
    <cellStyle name="SAPBEXheaderText" xfId="93" xr:uid="{00000000-0005-0000-0000-00005D000000}"/>
    <cellStyle name="SAPBEXHLevel0" xfId="94" xr:uid="{00000000-0005-0000-0000-00005E000000}"/>
    <cellStyle name="SAPBEXHLevel0X" xfId="95" xr:uid="{00000000-0005-0000-0000-00005F000000}"/>
    <cellStyle name="SAPBEXHLevel1" xfId="96" xr:uid="{00000000-0005-0000-0000-000060000000}"/>
    <cellStyle name="SAPBEXHLevel1X" xfId="97" xr:uid="{00000000-0005-0000-0000-000061000000}"/>
    <cellStyle name="SAPBEXHLevel2" xfId="98" xr:uid="{00000000-0005-0000-0000-000062000000}"/>
    <cellStyle name="SAPBEXHLevel2X" xfId="99" xr:uid="{00000000-0005-0000-0000-000063000000}"/>
    <cellStyle name="SAPBEXHLevel3" xfId="100" xr:uid="{00000000-0005-0000-0000-000064000000}"/>
    <cellStyle name="SAPBEXHLevel3X" xfId="101" xr:uid="{00000000-0005-0000-0000-000065000000}"/>
    <cellStyle name="SAPBEXinputData" xfId="102" xr:uid="{00000000-0005-0000-0000-000066000000}"/>
    <cellStyle name="SAPBEXresData" xfId="103" xr:uid="{00000000-0005-0000-0000-000067000000}"/>
    <cellStyle name="SAPBEXresDataEmph" xfId="104" xr:uid="{00000000-0005-0000-0000-000068000000}"/>
    <cellStyle name="SAPBEXresItem" xfId="105" xr:uid="{00000000-0005-0000-0000-000069000000}"/>
    <cellStyle name="SAPBEXresItemX" xfId="106" xr:uid="{00000000-0005-0000-0000-00006A000000}"/>
    <cellStyle name="SAPBEXstdData" xfId="107" xr:uid="{00000000-0005-0000-0000-00006B000000}"/>
    <cellStyle name="SAPBEXstdData 2" xfId="621" xr:uid="{35DD3BC9-9148-4F3D-A9A1-C85844FB26D8}"/>
    <cellStyle name="SAPBEXstdDataEmph" xfId="108" xr:uid="{00000000-0005-0000-0000-00006C000000}"/>
    <cellStyle name="SAPBEXstdItem" xfId="109" xr:uid="{00000000-0005-0000-0000-00006D000000}"/>
    <cellStyle name="SAPBEXstdItemX" xfId="110" xr:uid="{00000000-0005-0000-0000-00006E000000}"/>
    <cellStyle name="SAPBEXtitle" xfId="111" xr:uid="{00000000-0005-0000-0000-00006F000000}"/>
    <cellStyle name="SAPBEXundefined" xfId="112" xr:uid="{00000000-0005-0000-0000-000070000000}"/>
    <cellStyle name="Sheet Title" xfId="113" xr:uid="{00000000-0005-0000-0000-000071000000}"/>
    <cellStyle name="Style 1" xfId="622" xr:uid="{E02EEC6D-F41F-4468-984E-C60B3E9D3526}"/>
    <cellStyle name="Style 1 2" xfId="623" xr:uid="{B4C70B1C-8094-4209-98BE-6DF3AE3CC3CB}"/>
    <cellStyle name="Title 2" xfId="114" xr:uid="{00000000-0005-0000-0000-000072000000}"/>
    <cellStyle name="Title 2 2" xfId="625" xr:uid="{A9CBD235-678D-44C8-98DB-5FF121352CCB}"/>
    <cellStyle name="Title 3" xfId="626" xr:uid="{74B57761-3E7C-4E1D-A2E5-40BAB28A1154}"/>
    <cellStyle name="Title 3 2" xfId="743" xr:uid="{FD9D8990-34FB-46D0-96AF-4E4AD42C47C6}"/>
    <cellStyle name="Title 4" xfId="624" xr:uid="{391B7813-D2CF-4100-BBAF-FF01BCC23E55}"/>
    <cellStyle name="Title 4 2" xfId="744" xr:uid="{86F935A4-2FF1-43F1-8722-B822B6144B21}"/>
    <cellStyle name="Title 5" xfId="745" xr:uid="{7FF7AC13-FAB8-40E6-84D2-9FDC94432C0D}"/>
    <cellStyle name="Title 6" xfId="167" xr:uid="{BAABDECC-0C31-454D-938B-25DD5A3F81E8}"/>
    <cellStyle name="Total 2" xfId="115" xr:uid="{00000000-0005-0000-0000-000073000000}"/>
    <cellStyle name="Total 2 2" xfId="628" xr:uid="{5015B402-8D9A-483F-8456-07B7BBF11ACD}"/>
    <cellStyle name="Total 3" xfId="629" xr:uid="{87D4571F-CE76-499C-B695-C70D0AF19F2A}"/>
    <cellStyle name="Total 3 2" xfId="746" xr:uid="{BEBB89ED-D8C0-4CBA-8E6F-61E6B5385398}"/>
    <cellStyle name="Total 4" xfId="627" xr:uid="{FD55A38B-32E4-448B-9842-82769AA9F49E}"/>
    <cellStyle name="Total 4 2" xfId="747" xr:uid="{1FA760DF-BEEA-45FE-BAA1-A92E44B632EA}"/>
    <cellStyle name="Total 5" xfId="748" xr:uid="{ABF99246-5E85-4D7E-8936-2268F6F6909D}"/>
    <cellStyle name="Total 6" xfId="168" xr:uid="{3F605265-E6AA-4866-A47A-4FE8AC356EFA}"/>
    <cellStyle name="Warning Text 2" xfId="116" xr:uid="{00000000-0005-0000-0000-000074000000}"/>
    <cellStyle name="Warning Text 3" xfId="631" xr:uid="{F699139C-A767-4A88-8008-E9EA0465F66B}"/>
    <cellStyle name="Warning Text 4" xfId="630" xr:uid="{ABDA9D0C-5233-4075-925A-CA12890C348A}"/>
    <cellStyle name="Warning Text 5" xfId="749" xr:uid="{94F1138A-E304-4A57-A502-6437BD982DCD}"/>
    <cellStyle name="Warning Text 6" xfId="169" xr:uid="{4B04C42C-8C96-45B3-BE97-459673A8E415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B9B9FF"/>
      <rgbColor rgb="00993366"/>
      <rgbColor rgb="00FFFFCC"/>
      <rgbColor rgb="00CCFFFF"/>
      <rgbColor rgb="00660066"/>
      <rgbColor rgb="001A10A0"/>
      <rgbColor rgb="000066CC"/>
      <rgbColor rgb="00D5D5D5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4C45"/>
      <color rgb="FFFA4616"/>
      <color rgb="FFFDB29D"/>
      <color rgb="FFFC977C"/>
      <color rgb="FF69B3E7"/>
      <color rgb="FF01426A"/>
      <color rgb="FF373A36"/>
      <color rgb="FFA0DAB3"/>
      <color rgb="FFFDDA24"/>
      <color rgb="FF7D8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'Chapter3-Demand'!#REF!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'Chapter3-Demand'!#REF!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E5B-41B8-B4B7-C8DC2E033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883648"/>
        <c:axId val="99885824"/>
      </c:lineChart>
      <c:catAx>
        <c:axId val="9988364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9885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885824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Number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98836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'Chapter3-Demand'!#REF!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'Chapter3-Demand'!#REF!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701-435F-81C3-6B1643159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842496"/>
        <c:axId val="54844032"/>
      </c:lineChart>
      <c:catAx>
        <c:axId val="5484249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4844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4844032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Number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4842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'Chapter3-Demand'!#REF!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'Chapter3-Demand'!#REF!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7EC-47F7-8980-8DA4DC47C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851840"/>
        <c:axId val="54878208"/>
      </c:lineChart>
      <c:catAx>
        <c:axId val="5485184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487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4878208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Number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48518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'Chapter3-Demand'!#REF!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'Chapter3-Demand'!#REF!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168-4A67-9CFC-82323AEC4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902144"/>
        <c:axId val="54912128"/>
      </c:lineChart>
      <c:catAx>
        <c:axId val="5490214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4912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4912128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Number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4902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'Chapter3-Demand'!#REF!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'Chapter3-Demand'!#REF!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375-4225-82ED-4CC548C3A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132928"/>
        <c:axId val="55134464"/>
      </c:lineChart>
      <c:catAx>
        <c:axId val="5513292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5134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5134464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Number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51329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'Chapter3-Demand'!#REF!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'Chapter3-Demand'!#REF!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ABD-4E68-8E27-220AF041D4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150464"/>
        <c:axId val="55152000"/>
      </c:lineChart>
      <c:catAx>
        <c:axId val="5515046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5152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5152000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Number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51504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'Chapter3-Demand'!#REF!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'Chapter3-Demand'!#REF!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215-4444-AA4B-405212E64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749760"/>
        <c:axId val="70656768"/>
      </c:lineChart>
      <c:catAx>
        <c:axId val="6974976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656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0656768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Number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7497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'Chapter3-Demand'!#REF!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'Chapter3-Demand'!#REF!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3E1-4421-A918-017E961D5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676864"/>
        <c:axId val="70678400"/>
      </c:lineChart>
      <c:catAx>
        <c:axId val="7067686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678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0678400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Number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6768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'Chapter3-Demand'!#REF!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'Chapter3-Demand'!#REF!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27D-4466-A1A6-1657E1217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02592"/>
        <c:axId val="70704128"/>
      </c:lineChart>
      <c:catAx>
        <c:axId val="7070259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704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0704128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Number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7025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'Chapter3-Demand'!#REF!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'Chapter3-Demand'!#REF!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3A4-4917-B0C4-4AD5BA63A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287168"/>
        <c:axId val="88605056"/>
      </c:lineChart>
      <c:catAx>
        <c:axId val="7528716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605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8605056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Number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2871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'Chapter3-Demand'!#REF!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'Chapter3-Demand'!#REF!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368-4F94-A59B-F335EC717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629248"/>
        <c:axId val="88630784"/>
      </c:lineChart>
      <c:catAx>
        <c:axId val="8862924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630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8630784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Number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6292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'Chapter3-Demand'!#REF!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'Chapter3-Demand'!#REF!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E90-4FF0-937F-E285B88F3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2472192"/>
        <c:axId val="167060224"/>
      </c:lineChart>
      <c:catAx>
        <c:axId val="15247219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7060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7060224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Number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24721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'Chapter3-Demand'!#REF!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'Chapter3-Demand'!#REF!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087-47E6-B964-35CD71D2B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654976"/>
        <c:axId val="88656512"/>
      </c:lineChart>
      <c:catAx>
        <c:axId val="8865497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656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8656512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Number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6549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'Chapter3-Demand'!#REF!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'Chapter3-Demand'!#REF!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735-4E55-8A32-A0AA2644C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956992"/>
        <c:axId val="99958784"/>
      </c:lineChart>
      <c:catAx>
        <c:axId val="9995699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9958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958784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Number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99569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'Chapter3-Demand'!#REF!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'Chapter3-Demand'!#REF!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F6B-4542-B9BE-2CC6E44ED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966336"/>
        <c:axId val="101405824"/>
      </c:lineChart>
      <c:catAx>
        <c:axId val="9996633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405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1405824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Number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99663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'Chapter3-Demand'!#REF!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'Chapter3-Demand'!#REF!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B08-41B0-80B7-44DDC636E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425920"/>
        <c:axId val="101427456"/>
      </c:lineChart>
      <c:catAx>
        <c:axId val="10142592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427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1427456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Number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4259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'Chapter3-Demand'!#REF!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'Chapter3-Demand'!#REF!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E6B-4653-8B41-BD41548B2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819136"/>
        <c:axId val="103820672"/>
      </c:lineChart>
      <c:catAx>
        <c:axId val="10381913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3820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3820672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Number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38191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'Chapter3-Demand'!#REF!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'Chapter3-Demand'!#REF!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B5B-4D45-A60E-CA0CB07D5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836672"/>
        <c:axId val="103846656"/>
      </c:lineChart>
      <c:catAx>
        <c:axId val="10383667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3846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3846656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Number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3836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'Chapter3-Demand'!#REF!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'Chapter3-Demand'!#REF!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C6A-4511-B2F1-026C4A687D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853056"/>
        <c:axId val="103858944"/>
      </c:lineChart>
      <c:catAx>
        <c:axId val="10385305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3858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3858944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Number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38530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'Chapter3-Demand'!#REF!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'Chapter3-Demand'!#REF!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B14-4016-8DFA-86ABBD82D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866752"/>
        <c:axId val="103868288"/>
      </c:lineChart>
      <c:catAx>
        <c:axId val="10386675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3868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3868288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Number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38667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'Chapter3-Demand'!#REF!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'Chapter3-Demand'!#REF!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67E-4A31-A1F2-4A9DC4B39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748544"/>
        <c:axId val="104750080"/>
      </c:lineChart>
      <c:catAx>
        <c:axId val="10474854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4750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4750080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Number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47485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'Chapter3-Demand'!#REF!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'Chapter3-Demand'!#REF!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3DD-447F-B587-F414F8F56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766080"/>
        <c:axId val="104780160"/>
      </c:lineChart>
      <c:catAx>
        <c:axId val="10476608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4780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4780160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Number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47660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'Chapter3-Demand'!#REF!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'Chapter3-Demand'!#REF!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976-4C66-965D-DCED0DDF7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240576"/>
        <c:axId val="53242112"/>
      </c:lineChart>
      <c:catAx>
        <c:axId val="5324057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3242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242112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Number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32405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'Chapter3-Demand'!#REF!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'Chapter3-Demand'!#REF!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3BF-4D16-B290-D010C0CAC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923136"/>
        <c:axId val="104924672"/>
      </c:lineChart>
      <c:catAx>
        <c:axId val="10492313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4924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4924672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Number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49231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'Chapter3-Demand'!#REF!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'Chapter3-Demand'!#REF!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390-44E5-822C-DFBEBB86B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952960"/>
        <c:axId val="104954496"/>
      </c:lineChart>
      <c:catAx>
        <c:axId val="10495296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4954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4954496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Number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49529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'Chapter3-Demand'!#REF!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'Chapter3-Demand'!#REF!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45D-4B35-B845-BB521DB48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974592"/>
        <c:axId val="109907968"/>
      </c:lineChart>
      <c:catAx>
        <c:axId val="10497459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907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9907968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Number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49745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508944384922992"/>
          <c:y val="0.10196117479003826"/>
          <c:w val="0.73214365511611401"/>
          <c:h val="0.61176704874022958"/>
        </c:manualLayout>
      </c:layout>
      <c:areaChart>
        <c:grouping val="stacked"/>
        <c:varyColors val="0"/>
        <c:ser>
          <c:idx val="0"/>
          <c:order val="0"/>
          <c:tx>
            <c:strRef>
              <c:f>'Chapter3-Demand'!$B$25</c:f>
              <c:strCache>
                <c:ptCount val="1"/>
                <c:pt idx="0">
                  <c:v>Firm</c:v>
                </c:pt>
              </c:strCache>
            </c:strRef>
          </c:tx>
          <c:spPr>
            <a:solidFill>
              <a:srgbClr val="FA4616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'Chapter3-Demand'!$C$24:$V$24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'Chapter3-Demand'!$C$25:$V$25</c:f>
              <c:numCache>
                <c:formatCode>0</c:formatCode>
                <c:ptCount val="20"/>
                <c:pt idx="0">
                  <c:v>67.266215457000001</c:v>
                </c:pt>
                <c:pt idx="1">
                  <c:v>66.539000000000001</c:v>
                </c:pt>
                <c:pt idx="2">
                  <c:v>67.577633574000004</c:v>
                </c:pt>
                <c:pt idx="3">
                  <c:v>69.308764654000001</c:v>
                </c:pt>
                <c:pt idx="4">
                  <c:v>65.049280530000004</c:v>
                </c:pt>
                <c:pt idx="5">
                  <c:v>68.872020812999992</c:v>
                </c:pt>
                <c:pt idx="6">
                  <c:v>69.393593871999997</c:v>
                </c:pt>
                <c:pt idx="7">
                  <c:v>63.858827890000001</c:v>
                </c:pt>
                <c:pt idx="8">
                  <c:v>60.351487595000002</c:v>
                </c:pt>
                <c:pt idx="9">
                  <c:v>61.258681012000004</c:v>
                </c:pt>
                <c:pt idx="10">
                  <c:v>62.315058700000002</c:v>
                </c:pt>
                <c:pt idx="11">
                  <c:v>62.881046335999997</c:v>
                </c:pt>
                <c:pt idx="12">
                  <c:v>63.216540852999998</c:v>
                </c:pt>
                <c:pt idx="13">
                  <c:v>63.429542520000005</c:v>
                </c:pt>
                <c:pt idx="14">
                  <c:v>63.234258736000001</c:v>
                </c:pt>
                <c:pt idx="15">
                  <c:v>62.149087399999999</c:v>
                </c:pt>
                <c:pt idx="16">
                  <c:v>60.940796380000002</c:v>
                </c:pt>
                <c:pt idx="17">
                  <c:v>59.656081313000001</c:v>
                </c:pt>
                <c:pt idx="18">
                  <c:v>58.242379604</c:v>
                </c:pt>
                <c:pt idx="19">
                  <c:v>56.569040295000001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BA-4E2B-A539-BFA4D8064E35}"/>
            </c:ext>
          </c:extLst>
        </c:ser>
        <c:ser>
          <c:idx val="1"/>
          <c:order val="1"/>
          <c:tx>
            <c:strRef>
              <c:f>'Chapter3-Demand'!$B$26</c:f>
              <c:strCache>
                <c:ptCount val="1"/>
                <c:pt idx="0">
                  <c:v>Int</c:v>
                </c:pt>
              </c:strCache>
            </c:strRef>
          </c:tx>
          <c:spPr>
            <a:solidFill>
              <a:srgbClr val="FDB29D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'Chapter3-Demand'!$C$24:$V$24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'Chapter3-Demand'!$C$26:$V$26</c:f>
              <c:numCache>
                <c:formatCode>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BA-4E2B-A539-BFA4D8064E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947136"/>
        <c:axId val="109953024"/>
      </c:areaChart>
      <c:lineChart>
        <c:grouping val="standard"/>
        <c:varyColors val="0"/>
        <c:ser>
          <c:idx val="5"/>
          <c:order val="2"/>
          <c:tx>
            <c:strRef>
              <c:f>'Chapter3-Demand'!$B$27</c:f>
              <c:strCache>
                <c:ptCount val="1"/>
                <c:pt idx="0">
                  <c:v>Growth</c:v>
                </c:pt>
              </c:strCache>
            </c:strRef>
          </c:tx>
          <c:spPr>
            <a:ln w="25400">
              <a:solidFill>
                <a:srgbClr val="373A36"/>
              </a:solidFill>
              <a:prstDash val="solid"/>
            </a:ln>
          </c:spPr>
          <c:marker>
            <c:symbol val="none"/>
          </c:marker>
          <c:dPt>
            <c:idx val="10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3-3FBA-4E2B-A539-BFA4D8064E35}"/>
              </c:ext>
            </c:extLst>
          </c:dPt>
          <c:dPt>
            <c:idx val="11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5-3FBA-4E2B-A539-BFA4D8064E35}"/>
              </c:ext>
            </c:extLst>
          </c:dPt>
          <c:dPt>
            <c:idx val="12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7-3FBA-4E2B-A539-BFA4D8064E35}"/>
              </c:ext>
            </c:extLst>
          </c:dPt>
          <c:dPt>
            <c:idx val="13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9-3FBA-4E2B-A539-BFA4D8064E35}"/>
              </c:ext>
            </c:extLst>
          </c:dPt>
          <c:dPt>
            <c:idx val="14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B-3FBA-4E2B-A539-BFA4D8064E35}"/>
              </c:ext>
            </c:extLst>
          </c:dPt>
          <c:dPt>
            <c:idx val="15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D-3FBA-4E2B-A539-BFA4D8064E35}"/>
              </c:ext>
            </c:extLst>
          </c:dPt>
          <c:dPt>
            <c:idx val="16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F-3FBA-4E2B-A539-BFA4D8064E35}"/>
              </c:ext>
            </c:extLst>
          </c:dPt>
          <c:dPt>
            <c:idx val="17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11-3FBA-4E2B-A539-BFA4D8064E35}"/>
              </c:ext>
            </c:extLst>
          </c:dPt>
          <c:dPt>
            <c:idx val="18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13-3FBA-4E2B-A539-BFA4D8064E35}"/>
              </c:ext>
            </c:extLst>
          </c:dPt>
          <c:dPt>
            <c:idx val="19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15-3FBA-4E2B-A539-BFA4D8064E35}"/>
              </c:ext>
            </c:extLst>
          </c:dPt>
          <c:cat>
            <c:numRef>
              <c:f>'Chapter3-Demand'!$C$24:$V$24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'Chapter3-Demand'!$C$27:$V$27</c:f>
              <c:numCache>
                <c:formatCode>0.00%</c:formatCode>
                <c:ptCount val="20"/>
                <c:pt idx="0">
                  <c:v>-3.7954584425057211E-2</c:v>
                </c:pt>
                <c:pt idx="1">
                  <c:v>-1.0811005971710613E-2</c:v>
                </c:pt>
                <c:pt idx="2">
                  <c:v>1.5609395602578969E-2</c:v>
                </c:pt>
                <c:pt idx="3">
                  <c:v>2.5616923654249373E-2</c:v>
                </c:pt>
                <c:pt idx="4">
                  <c:v>-6.1456644700911861E-2</c:v>
                </c:pt>
                <c:pt idx="5">
                  <c:v>5.8766834188688409E-2</c:v>
                </c:pt>
                <c:pt idx="6">
                  <c:v>7.5730761613075105E-3</c:v>
                </c:pt>
                <c:pt idx="7">
                  <c:v>-7.975903355299846E-2</c:v>
                </c:pt>
                <c:pt idx="8">
                  <c:v>-5.4923342799864203E-2</c:v>
                </c:pt>
                <c:pt idx="9">
                  <c:v>1.503183190922971E-2</c:v>
                </c:pt>
                <c:pt idx="10">
                  <c:v>1.7244538578835272E-2</c:v>
                </c:pt>
                <c:pt idx="11">
                  <c:v>9.0826783735340616E-3</c:v>
                </c:pt>
                <c:pt idx="12">
                  <c:v>5.3353838167277279E-3</c:v>
                </c:pt>
                <c:pt idx="13">
                  <c:v>3.3693976944310969E-3</c:v>
                </c:pt>
                <c:pt idx="14">
                  <c:v>-3.0787512607146632E-3</c:v>
                </c:pt>
                <c:pt idx="15">
                  <c:v>-1.7161130021789931E-2</c:v>
                </c:pt>
                <c:pt idx="16">
                  <c:v>-1.9441814362023878E-2</c:v>
                </c:pt>
                <c:pt idx="17">
                  <c:v>-2.1081363279027113E-2</c:v>
                </c:pt>
                <c:pt idx="18">
                  <c:v>-2.3697528866884081E-2</c:v>
                </c:pt>
                <c:pt idx="19">
                  <c:v>-2.8730613693625198E-2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3FBA-4E2B-A539-BFA4D8064E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4944"/>
        <c:axId val="109956480"/>
      </c:lineChart>
      <c:catAx>
        <c:axId val="10994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953024"/>
        <c:crosses val="autoZero"/>
        <c:auto val="1"/>
        <c:lblAlgn val="ctr"/>
        <c:lblOffset val="0"/>
        <c:tickLblSkip val="2"/>
        <c:tickMarkSkip val="2"/>
        <c:noMultiLvlLbl val="0"/>
      </c:catAx>
      <c:valAx>
        <c:axId val="109953024"/>
        <c:scaling>
          <c:orientation val="minMax"/>
          <c:max val="75"/>
          <c:min val="55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Throughput (TWh)</a:t>
                </a:r>
              </a:p>
            </c:rich>
          </c:tx>
          <c:layout>
            <c:manualLayout>
              <c:xMode val="edge"/>
              <c:yMode val="edge"/>
              <c:x val="1.3054930633670792E-2"/>
              <c:y val="0.200000823426483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947136"/>
        <c:crosses val="autoZero"/>
        <c:crossBetween val="midCat"/>
        <c:majorUnit val="10"/>
      </c:valAx>
      <c:catAx>
        <c:axId val="109954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9956480"/>
        <c:crosses val="autoZero"/>
        <c:auto val="1"/>
        <c:lblAlgn val="ctr"/>
        <c:lblOffset val="100"/>
        <c:noMultiLvlLbl val="0"/>
      </c:catAx>
      <c:valAx>
        <c:axId val="10995648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Growth</a:t>
                </a:r>
              </a:p>
            </c:rich>
          </c:tx>
          <c:layout>
            <c:manualLayout>
              <c:xMode val="edge"/>
              <c:yMode val="edge"/>
              <c:x val="5.1339285714285712E-2"/>
              <c:y val="0.32156986259070558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954944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303594863142106"/>
          <c:y val="0.87843466625495348"/>
          <c:w val="0.6227685601799775"/>
          <c:h val="7.843178426226138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39300797926546"/>
          <c:y val="0.10196117479003826"/>
          <c:w val="0.73214365511611401"/>
          <c:h val="0.61176704874022958"/>
        </c:manualLayout>
      </c:layout>
      <c:areaChart>
        <c:grouping val="stacked"/>
        <c:varyColors val="0"/>
        <c:ser>
          <c:idx val="0"/>
          <c:order val="0"/>
          <c:tx>
            <c:strRef>
              <c:f>'Chapter3-Demand'!$B$11</c:f>
              <c:strCache>
                <c:ptCount val="1"/>
                <c:pt idx="0">
                  <c:v>Firm</c:v>
                </c:pt>
              </c:strCache>
            </c:strRef>
          </c:tx>
          <c:spPr>
            <a:solidFill>
              <a:srgbClr val="FA4616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'Chapter3-Demand'!$C$10:$V$10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'Chapter3-Demand'!$C$11:$V$11</c:f>
              <c:numCache>
                <c:formatCode>0</c:formatCode>
                <c:ptCount val="20"/>
                <c:pt idx="0">
                  <c:v>57.701913103999999</c:v>
                </c:pt>
                <c:pt idx="1">
                  <c:v>57.457000000000001</c:v>
                </c:pt>
                <c:pt idx="2">
                  <c:v>57.916612839999999</c:v>
                </c:pt>
                <c:pt idx="3">
                  <c:v>58.720597836000003</c:v>
                </c:pt>
                <c:pt idx="4">
                  <c:v>58.106643523999999</c:v>
                </c:pt>
                <c:pt idx="5">
                  <c:v>58.726608847000001</c:v>
                </c:pt>
                <c:pt idx="6">
                  <c:v>59.541714351000003</c:v>
                </c:pt>
                <c:pt idx="7">
                  <c:v>55.517415346</c:v>
                </c:pt>
                <c:pt idx="8">
                  <c:v>54.761565740999998</c:v>
                </c:pt>
                <c:pt idx="9">
                  <c:v>52.345666290000004</c:v>
                </c:pt>
                <c:pt idx="10">
                  <c:v>54.132220415000006</c:v>
                </c:pt>
                <c:pt idx="11">
                  <c:v>54.506746418000006</c:v>
                </c:pt>
                <c:pt idx="12">
                  <c:v>54.695948162000001</c:v>
                </c:pt>
                <c:pt idx="13">
                  <c:v>54.747719670999999</c:v>
                </c:pt>
                <c:pt idx="14">
                  <c:v>54.510195565000004</c:v>
                </c:pt>
                <c:pt idx="15">
                  <c:v>53.528349155999997</c:v>
                </c:pt>
                <c:pt idx="16">
                  <c:v>52.442944490999999</c:v>
                </c:pt>
                <c:pt idx="17">
                  <c:v>51.300148543000006</c:v>
                </c:pt>
                <c:pt idx="18">
                  <c:v>50.040874922</c:v>
                </c:pt>
                <c:pt idx="19">
                  <c:v>48.603672824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0D-448A-B43B-01ABA7DBA136}"/>
            </c:ext>
          </c:extLst>
        </c:ser>
        <c:ser>
          <c:idx val="1"/>
          <c:order val="1"/>
          <c:tx>
            <c:strRef>
              <c:f>'Chapter3-Demand'!$B$12</c:f>
              <c:strCache>
                <c:ptCount val="1"/>
                <c:pt idx="0">
                  <c:v>Int</c:v>
                </c:pt>
              </c:strCache>
            </c:strRef>
          </c:tx>
          <c:spPr>
            <a:solidFill>
              <a:srgbClr val="FDB29D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'Chapter3-Demand'!$C$10:$V$10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'Chapter3-Demand'!$C$12:$V$12</c:f>
              <c:numCache>
                <c:formatCode>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0D-448A-B43B-01ABA7DBA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992192"/>
        <c:axId val="110002176"/>
      </c:areaChart>
      <c:lineChart>
        <c:grouping val="standard"/>
        <c:varyColors val="0"/>
        <c:ser>
          <c:idx val="5"/>
          <c:order val="2"/>
          <c:tx>
            <c:strRef>
              <c:f>'Chapter3-Demand'!$B$13</c:f>
              <c:strCache>
                <c:ptCount val="1"/>
                <c:pt idx="0">
                  <c:v>Growth</c:v>
                </c:pt>
              </c:strCache>
            </c:strRef>
          </c:tx>
          <c:spPr>
            <a:ln w="25400">
              <a:solidFill>
                <a:srgbClr val="373A36"/>
              </a:solidFill>
              <a:prstDash val="solid"/>
            </a:ln>
          </c:spPr>
          <c:marker>
            <c:symbol val="none"/>
          </c:marker>
          <c:dPt>
            <c:idx val="10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3-690D-448A-B43B-01ABA7DBA136}"/>
              </c:ext>
            </c:extLst>
          </c:dPt>
          <c:dPt>
            <c:idx val="11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5-690D-448A-B43B-01ABA7DBA136}"/>
              </c:ext>
            </c:extLst>
          </c:dPt>
          <c:dPt>
            <c:idx val="12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7-690D-448A-B43B-01ABA7DBA136}"/>
              </c:ext>
            </c:extLst>
          </c:dPt>
          <c:dPt>
            <c:idx val="13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9-690D-448A-B43B-01ABA7DBA136}"/>
              </c:ext>
            </c:extLst>
          </c:dPt>
          <c:dPt>
            <c:idx val="14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B-690D-448A-B43B-01ABA7DBA136}"/>
              </c:ext>
            </c:extLst>
          </c:dPt>
          <c:dPt>
            <c:idx val="15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D-690D-448A-B43B-01ABA7DBA136}"/>
              </c:ext>
            </c:extLst>
          </c:dPt>
          <c:dPt>
            <c:idx val="16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F-690D-448A-B43B-01ABA7DBA136}"/>
              </c:ext>
            </c:extLst>
          </c:dPt>
          <c:dPt>
            <c:idx val="17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11-690D-448A-B43B-01ABA7DBA136}"/>
              </c:ext>
            </c:extLst>
          </c:dPt>
          <c:dPt>
            <c:idx val="18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13-690D-448A-B43B-01ABA7DBA136}"/>
              </c:ext>
            </c:extLst>
          </c:dPt>
          <c:dPt>
            <c:idx val="19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15-690D-448A-B43B-01ABA7DBA136}"/>
              </c:ext>
            </c:extLst>
          </c:dPt>
          <c:cat>
            <c:numRef>
              <c:f>'Chapter3-Demand'!$C$10:$V$10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'Chapter3-Demand'!$C$13:$V$13</c:f>
              <c:numCache>
                <c:formatCode>0.00%</c:formatCode>
                <c:ptCount val="20"/>
                <c:pt idx="0">
                  <c:v>4.3949864347148045E-2</c:v>
                </c:pt>
                <c:pt idx="1">
                  <c:v>-4.2444537940808848E-3</c:v>
                </c:pt>
                <c:pt idx="2">
                  <c:v>7.9992488295594685E-3</c:v>
                </c:pt>
                <c:pt idx="3">
                  <c:v>1.3881768228074508E-2</c:v>
                </c:pt>
                <c:pt idx="4">
                  <c:v>-1.0455518755355817E-2</c:v>
                </c:pt>
                <c:pt idx="5">
                  <c:v>1.0669439592461331E-2</c:v>
                </c:pt>
                <c:pt idx="6">
                  <c:v>1.3879662388195954E-2</c:v>
                </c:pt>
                <c:pt idx="7">
                  <c:v>-6.7587892771723918E-2</c:v>
                </c:pt>
                <c:pt idx="8">
                  <c:v>-1.3614639663776426E-2</c:v>
                </c:pt>
                <c:pt idx="9">
                  <c:v>-4.4116697875773297E-2</c:v>
                </c:pt>
                <c:pt idx="10">
                  <c:v>3.4129933796282604E-2</c:v>
                </c:pt>
                <c:pt idx="11">
                  <c:v>6.9187260402164986E-3</c:v>
                </c:pt>
                <c:pt idx="12">
                  <c:v>3.4711619466157263E-3</c:v>
                </c:pt>
                <c:pt idx="13">
                  <c:v>9.4653280068680498E-4</c:v>
                </c:pt>
                <c:pt idx="14">
                  <c:v>-4.3385205343230426E-3</c:v>
                </c:pt>
                <c:pt idx="15">
                  <c:v>-1.8012160822817373E-2</c:v>
                </c:pt>
                <c:pt idx="16">
                  <c:v>-2.027719296623097E-2</c:v>
                </c:pt>
                <c:pt idx="17">
                  <c:v>-2.179122394998461E-2</c:v>
                </c:pt>
                <c:pt idx="18">
                  <c:v>-2.4547172995892534E-2</c:v>
                </c:pt>
                <c:pt idx="19">
                  <c:v>-2.8720562944596875E-2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690D-448A-B43B-01ABA7DBA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004096"/>
        <c:axId val="110005632"/>
      </c:lineChart>
      <c:catAx>
        <c:axId val="10999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002176"/>
        <c:crosses val="autoZero"/>
        <c:auto val="1"/>
        <c:lblAlgn val="ctr"/>
        <c:lblOffset val="0"/>
        <c:tickLblSkip val="2"/>
        <c:tickMarkSkip val="2"/>
        <c:noMultiLvlLbl val="0"/>
      </c:catAx>
      <c:valAx>
        <c:axId val="110002176"/>
        <c:scaling>
          <c:orientation val="minMax"/>
          <c:max val="70"/>
          <c:min val="45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Throughput (TWh)</a:t>
                </a:r>
              </a:p>
            </c:rich>
          </c:tx>
          <c:layout>
            <c:manualLayout>
              <c:xMode val="edge"/>
              <c:yMode val="edge"/>
              <c:x val="1.3020950506186726E-2"/>
              <c:y val="0.200000823426483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992192"/>
        <c:crosses val="autoZero"/>
        <c:crossBetween val="midCat"/>
        <c:majorUnit val="10"/>
      </c:valAx>
      <c:catAx>
        <c:axId val="1100040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0005632"/>
        <c:crosses val="autoZero"/>
        <c:auto val="1"/>
        <c:lblAlgn val="ctr"/>
        <c:lblOffset val="100"/>
        <c:noMultiLvlLbl val="0"/>
      </c:catAx>
      <c:valAx>
        <c:axId val="110005632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Growth</a:t>
                </a:r>
              </a:p>
            </c:rich>
          </c:tx>
          <c:layout>
            <c:manualLayout>
              <c:xMode val="edge"/>
              <c:yMode val="edge"/>
              <c:x val="4.4642857142857144E-2"/>
              <c:y val="0.32156986259070558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004096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750023434570678"/>
          <c:y val="0.8745130976275024"/>
          <c:w val="0.6227685601799775"/>
          <c:h val="7.843178426226138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55373442920622"/>
          <c:y val="0.10196117479003826"/>
          <c:w val="0.7276793645361378"/>
          <c:h val="0.61176704874022958"/>
        </c:manualLayout>
      </c:layout>
      <c:areaChart>
        <c:grouping val="stacked"/>
        <c:varyColors val="0"/>
        <c:ser>
          <c:idx val="0"/>
          <c:order val="0"/>
          <c:tx>
            <c:strRef>
              <c:f>'Chapter3-Demand'!$B$32</c:f>
              <c:strCache>
                <c:ptCount val="1"/>
                <c:pt idx="0">
                  <c:v>Firm</c:v>
                </c:pt>
              </c:strCache>
            </c:strRef>
          </c:tx>
          <c:spPr>
            <a:solidFill>
              <a:srgbClr val="FA4616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'Chapter3-Demand'!$C$31:$V$31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'Chapter3-Demand'!$C$32:$V$32</c:f>
              <c:numCache>
                <c:formatCode>0</c:formatCode>
                <c:ptCount val="20"/>
                <c:pt idx="0">
                  <c:v>45.411000000000001</c:v>
                </c:pt>
                <c:pt idx="1">
                  <c:v>45.497</c:v>
                </c:pt>
                <c:pt idx="2">
                  <c:v>46.065025192</c:v>
                </c:pt>
                <c:pt idx="3">
                  <c:v>46.599712079999996</c:v>
                </c:pt>
                <c:pt idx="4">
                  <c:v>45.587564630000003</c:v>
                </c:pt>
                <c:pt idx="5">
                  <c:v>45.717360375999995</c:v>
                </c:pt>
                <c:pt idx="6">
                  <c:v>46.044711135</c:v>
                </c:pt>
                <c:pt idx="7">
                  <c:v>43.046696480999998</c:v>
                </c:pt>
                <c:pt idx="8">
                  <c:v>41.006634942999995</c:v>
                </c:pt>
                <c:pt idx="9">
                  <c:v>41.621441502000003</c:v>
                </c:pt>
                <c:pt idx="10">
                  <c:v>42.447357783000001</c:v>
                </c:pt>
                <c:pt idx="11">
                  <c:v>42.898068215000002</c:v>
                </c:pt>
                <c:pt idx="12">
                  <c:v>43.200412920000005</c:v>
                </c:pt>
                <c:pt idx="13">
                  <c:v>43.344406298999999</c:v>
                </c:pt>
                <c:pt idx="14">
                  <c:v>43.268785745000002</c:v>
                </c:pt>
                <c:pt idx="15">
                  <c:v>42.56977749</c:v>
                </c:pt>
                <c:pt idx="16">
                  <c:v>41.794277008999998</c:v>
                </c:pt>
                <c:pt idx="17">
                  <c:v>40.991136654000002</c:v>
                </c:pt>
                <c:pt idx="18">
                  <c:v>40.121632043999995</c:v>
                </c:pt>
                <c:pt idx="19">
                  <c:v>39.098583242000004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41-43FE-AF37-43FE4BBE3EB5}"/>
            </c:ext>
          </c:extLst>
        </c:ser>
        <c:ser>
          <c:idx val="1"/>
          <c:order val="1"/>
          <c:tx>
            <c:strRef>
              <c:f>'Chapter3-Demand'!$B$33</c:f>
              <c:strCache>
                <c:ptCount val="1"/>
                <c:pt idx="0">
                  <c:v>Int</c:v>
                </c:pt>
              </c:strCache>
            </c:strRef>
          </c:tx>
          <c:spPr>
            <a:solidFill>
              <a:srgbClr val="FDB29D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'Chapter3-Demand'!$C$31:$V$31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'Chapter3-Demand'!$C$33:$V$33</c:f>
              <c:numCache>
                <c:formatCode>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41-43FE-AF37-43FE4BBE3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033152"/>
        <c:axId val="110559232"/>
      </c:areaChart>
      <c:lineChart>
        <c:grouping val="standard"/>
        <c:varyColors val="0"/>
        <c:ser>
          <c:idx val="5"/>
          <c:order val="2"/>
          <c:tx>
            <c:strRef>
              <c:f>'Chapter3-Demand'!$B$34</c:f>
              <c:strCache>
                <c:ptCount val="1"/>
                <c:pt idx="0">
                  <c:v>Growth</c:v>
                </c:pt>
              </c:strCache>
            </c:strRef>
          </c:tx>
          <c:spPr>
            <a:ln w="25400">
              <a:solidFill>
                <a:srgbClr val="373A36"/>
              </a:solidFill>
              <a:prstDash val="solid"/>
            </a:ln>
          </c:spPr>
          <c:marker>
            <c:symbol val="none"/>
          </c:marker>
          <c:dPt>
            <c:idx val="10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3-2E41-43FE-AF37-43FE4BBE3EB5}"/>
              </c:ext>
            </c:extLst>
          </c:dPt>
          <c:dPt>
            <c:idx val="11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5-2E41-43FE-AF37-43FE4BBE3EB5}"/>
              </c:ext>
            </c:extLst>
          </c:dPt>
          <c:dPt>
            <c:idx val="12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7-2E41-43FE-AF37-43FE4BBE3EB5}"/>
              </c:ext>
            </c:extLst>
          </c:dPt>
          <c:dPt>
            <c:idx val="13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9-2E41-43FE-AF37-43FE4BBE3EB5}"/>
              </c:ext>
            </c:extLst>
          </c:dPt>
          <c:dPt>
            <c:idx val="14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B-2E41-43FE-AF37-43FE4BBE3EB5}"/>
              </c:ext>
            </c:extLst>
          </c:dPt>
          <c:dPt>
            <c:idx val="15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D-2E41-43FE-AF37-43FE4BBE3EB5}"/>
              </c:ext>
            </c:extLst>
          </c:dPt>
          <c:dPt>
            <c:idx val="16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F-2E41-43FE-AF37-43FE4BBE3EB5}"/>
              </c:ext>
            </c:extLst>
          </c:dPt>
          <c:dPt>
            <c:idx val="17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11-2E41-43FE-AF37-43FE4BBE3EB5}"/>
              </c:ext>
            </c:extLst>
          </c:dPt>
          <c:dPt>
            <c:idx val="18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13-2E41-43FE-AF37-43FE4BBE3EB5}"/>
              </c:ext>
            </c:extLst>
          </c:dPt>
          <c:dPt>
            <c:idx val="19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15-2E41-43FE-AF37-43FE4BBE3EB5}"/>
              </c:ext>
            </c:extLst>
          </c:dPt>
          <c:cat>
            <c:numRef>
              <c:f>'Chapter3-Demand'!$C$31:$V$31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'Chapter3-Demand'!$C$34:$V$34</c:f>
              <c:numCache>
                <c:formatCode>0.00%</c:formatCode>
                <c:ptCount val="20"/>
                <c:pt idx="0">
                  <c:v>3.343043102271178E-2</c:v>
                </c:pt>
                <c:pt idx="1">
                  <c:v>1.8938142740745308E-3</c:v>
                </c:pt>
                <c:pt idx="2">
                  <c:v>1.2484893333626401E-2</c:v>
                </c:pt>
                <c:pt idx="3">
                  <c:v>1.1607220136565859E-2</c:v>
                </c:pt>
                <c:pt idx="4">
                  <c:v>-2.1720036558646339E-2</c:v>
                </c:pt>
                <c:pt idx="5">
                  <c:v>2.8471743786588869E-3</c:v>
                </c:pt>
                <c:pt idx="6">
                  <c:v>7.1603162629628268E-3</c:v>
                </c:pt>
                <c:pt idx="7">
                  <c:v>-6.5110944994529865E-2</c:v>
                </c:pt>
                <c:pt idx="8">
                  <c:v>-4.7391825732793415E-2</c:v>
                </c:pt>
                <c:pt idx="9">
                  <c:v>1.4992855664811355E-2</c:v>
                </c:pt>
                <c:pt idx="10">
                  <c:v>1.9843528988786E-2</c:v>
                </c:pt>
                <c:pt idx="11">
                  <c:v>1.0618103352960848E-2</c:v>
                </c:pt>
                <c:pt idx="12">
                  <c:v>7.0479794914001109E-3</c:v>
                </c:pt>
                <c:pt idx="13">
                  <c:v>3.3331482101026659E-3</c:v>
                </c:pt>
                <c:pt idx="14">
                  <c:v>-1.7446438988770146E-3</c:v>
                </c:pt>
                <c:pt idx="15">
                  <c:v>-1.6155023603378508E-2</c:v>
                </c:pt>
                <c:pt idx="16">
                  <c:v>-1.8217160782251524E-2</c:v>
                </c:pt>
                <c:pt idx="17">
                  <c:v>-1.9216515094328535E-2</c:v>
                </c:pt>
                <c:pt idx="18">
                  <c:v>-2.1212015108030894E-2</c:v>
                </c:pt>
                <c:pt idx="19">
                  <c:v>-2.5498683624784982E-2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2E41-43FE-AF37-43FE4BBE3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561152"/>
        <c:axId val="110562688"/>
      </c:lineChart>
      <c:catAx>
        <c:axId val="11003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559232"/>
        <c:crosses val="autoZero"/>
        <c:auto val="1"/>
        <c:lblAlgn val="ctr"/>
        <c:lblOffset val="0"/>
        <c:tickLblSkip val="2"/>
        <c:tickMarkSkip val="2"/>
        <c:noMultiLvlLbl val="0"/>
      </c:catAx>
      <c:valAx>
        <c:axId val="110559232"/>
        <c:scaling>
          <c:orientation val="minMax"/>
          <c:max val="55"/>
          <c:min val="35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Throughput (TWh)</a:t>
                </a:r>
              </a:p>
            </c:rich>
          </c:tx>
          <c:layout>
            <c:manualLayout>
              <c:xMode val="edge"/>
              <c:yMode val="edge"/>
              <c:x val="1.3054930633670792E-2"/>
              <c:y val="0.1968503937007874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033152"/>
        <c:crosses val="autoZero"/>
        <c:crossBetween val="midCat"/>
        <c:majorUnit val="5"/>
      </c:valAx>
      <c:catAx>
        <c:axId val="1105611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0562688"/>
        <c:crosses val="autoZero"/>
        <c:auto val="1"/>
        <c:lblAlgn val="ctr"/>
        <c:lblOffset val="100"/>
        <c:noMultiLvlLbl val="0"/>
      </c:catAx>
      <c:valAx>
        <c:axId val="110562688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Growth</a:t>
                </a:r>
              </a:p>
            </c:rich>
          </c:tx>
          <c:layout>
            <c:manualLayout>
              <c:xMode val="edge"/>
              <c:yMode val="edge"/>
              <c:x val="4.4642857142857144E-2"/>
              <c:y val="0.32156986259070558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561152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750023434570678"/>
          <c:y val="0.8745130976275024"/>
          <c:w val="0.6227685601799775"/>
          <c:h val="7.843178426226138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39300797926546"/>
          <c:y val="0.10196117479003826"/>
          <c:w val="0.74107223627606666"/>
          <c:h val="0.61176704874022958"/>
        </c:manualLayout>
      </c:layout>
      <c:areaChart>
        <c:grouping val="stacked"/>
        <c:varyColors val="0"/>
        <c:ser>
          <c:idx val="0"/>
          <c:order val="0"/>
          <c:tx>
            <c:strRef>
              <c:f>'Chapter3-Demand'!$B$4</c:f>
              <c:strCache>
                <c:ptCount val="1"/>
                <c:pt idx="0">
                  <c:v>Firm</c:v>
                </c:pt>
              </c:strCache>
            </c:strRef>
          </c:tx>
          <c:spPr>
            <a:solidFill>
              <a:srgbClr val="FA4616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'Chapter3-Demand'!$C$3:$V$3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'Chapter3-Demand'!$C$4:$V$4</c:f>
              <c:numCache>
                <c:formatCode>0</c:formatCode>
                <c:ptCount val="20"/>
                <c:pt idx="0">
                  <c:v>43.639474057000001</c:v>
                </c:pt>
                <c:pt idx="1">
                  <c:v>42.75</c:v>
                </c:pt>
                <c:pt idx="2">
                  <c:v>43.018992896</c:v>
                </c:pt>
                <c:pt idx="3">
                  <c:v>43.948657042999997</c:v>
                </c:pt>
                <c:pt idx="4">
                  <c:v>41.176115876999994</c:v>
                </c:pt>
                <c:pt idx="5">
                  <c:v>43.625147018999996</c:v>
                </c:pt>
                <c:pt idx="6">
                  <c:v>44.007138615000002</c:v>
                </c:pt>
                <c:pt idx="7">
                  <c:v>40.166763367999998</c:v>
                </c:pt>
                <c:pt idx="8">
                  <c:v>39.107800572999999</c:v>
                </c:pt>
                <c:pt idx="9">
                  <c:v>39.565289348</c:v>
                </c:pt>
                <c:pt idx="10">
                  <c:v>39.641293206</c:v>
                </c:pt>
                <c:pt idx="11">
                  <c:v>40.037241203999997</c:v>
                </c:pt>
                <c:pt idx="12">
                  <c:v>40.337123253999998</c:v>
                </c:pt>
                <c:pt idx="13">
                  <c:v>40.448553453000002</c:v>
                </c:pt>
                <c:pt idx="14">
                  <c:v>40.347946262999997</c:v>
                </c:pt>
                <c:pt idx="15">
                  <c:v>39.667127454000003</c:v>
                </c:pt>
                <c:pt idx="16">
                  <c:v>38.908580330999996</c:v>
                </c:pt>
                <c:pt idx="17">
                  <c:v>38.122922070999998</c:v>
                </c:pt>
                <c:pt idx="18">
                  <c:v>37.261225724000006</c:v>
                </c:pt>
                <c:pt idx="19">
                  <c:v>36.254995872000002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D9-47E8-B846-5E59C97C8043}"/>
            </c:ext>
          </c:extLst>
        </c:ser>
        <c:ser>
          <c:idx val="1"/>
          <c:order val="1"/>
          <c:tx>
            <c:strRef>
              <c:f>'Chapter3-Demand'!$B$5</c:f>
              <c:strCache>
                <c:ptCount val="1"/>
                <c:pt idx="0">
                  <c:v>Int</c:v>
                </c:pt>
              </c:strCache>
            </c:strRef>
          </c:tx>
          <c:spPr>
            <a:solidFill>
              <a:srgbClr val="FDB29D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'Chapter3-Demand'!$C$3:$V$3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'Chapter3-Demand'!$C$5:$V$5</c:f>
              <c:numCache>
                <c:formatCode>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D9-47E8-B846-5E59C97C8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598400"/>
        <c:axId val="110600192"/>
      </c:areaChart>
      <c:lineChart>
        <c:grouping val="standard"/>
        <c:varyColors val="0"/>
        <c:ser>
          <c:idx val="5"/>
          <c:order val="2"/>
          <c:tx>
            <c:strRef>
              <c:f>'Chapter3-Demand'!$B$6</c:f>
              <c:strCache>
                <c:ptCount val="1"/>
                <c:pt idx="0">
                  <c:v>Growth</c:v>
                </c:pt>
              </c:strCache>
            </c:strRef>
          </c:tx>
          <c:spPr>
            <a:ln w="25400">
              <a:solidFill>
                <a:srgbClr val="373A36"/>
              </a:solidFill>
              <a:prstDash val="solid"/>
            </a:ln>
          </c:spPr>
          <c:marker>
            <c:symbol val="none"/>
          </c:marker>
          <c:dPt>
            <c:idx val="10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3-A0D9-47E8-B846-5E59C97C8043}"/>
              </c:ext>
            </c:extLst>
          </c:dPt>
          <c:dPt>
            <c:idx val="11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5-A0D9-47E8-B846-5E59C97C8043}"/>
              </c:ext>
            </c:extLst>
          </c:dPt>
          <c:dPt>
            <c:idx val="12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7-A0D9-47E8-B846-5E59C97C8043}"/>
              </c:ext>
            </c:extLst>
          </c:dPt>
          <c:dPt>
            <c:idx val="13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9-A0D9-47E8-B846-5E59C97C8043}"/>
              </c:ext>
            </c:extLst>
          </c:dPt>
          <c:dPt>
            <c:idx val="14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B-A0D9-47E8-B846-5E59C97C8043}"/>
              </c:ext>
            </c:extLst>
          </c:dPt>
          <c:dPt>
            <c:idx val="15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D-A0D9-47E8-B846-5E59C97C8043}"/>
              </c:ext>
            </c:extLst>
          </c:dPt>
          <c:dPt>
            <c:idx val="16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F-A0D9-47E8-B846-5E59C97C8043}"/>
              </c:ext>
            </c:extLst>
          </c:dPt>
          <c:dPt>
            <c:idx val="17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11-A0D9-47E8-B846-5E59C97C8043}"/>
              </c:ext>
            </c:extLst>
          </c:dPt>
          <c:dPt>
            <c:idx val="18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13-A0D9-47E8-B846-5E59C97C8043}"/>
              </c:ext>
            </c:extLst>
          </c:dPt>
          <c:dPt>
            <c:idx val="19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15-A0D9-47E8-B846-5E59C97C8043}"/>
              </c:ext>
            </c:extLst>
          </c:dPt>
          <c:cat>
            <c:numRef>
              <c:f>'Chapter3-Demand'!$C$3:$V$3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'Chapter3-Demand'!$C$6:$V$6</c:f>
              <c:numCache>
                <c:formatCode>0.00%</c:formatCode>
                <c:ptCount val="20"/>
                <c:pt idx="0">
                  <c:v>-2.9820868859950214E-3</c:v>
                </c:pt>
                <c:pt idx="1">
                  <c:v>-2.0382327610965437E-2</c:v>
                </c:pt>
                <c:pt idx="2">
                  <c:v>6.2922314853801247E-3</c:v>
                </c:pt>
                <c:pt idx="3">
                  <c:v>2.1610551163935756E-2</c:v>
                </c:pt>
                <c:pt idx="4">
                  <c:v>-6.3085913257538428E-2</c:v>
                </c:pt>
                <c:pt idx="5">
                  <c:v>5.9476982950885215E-2</c:v>
                </c:pt>
                <c:pt idx="6">
                  <c:v>8.7562248405406579E-3</c:v>
                </c:pt>
                <c:pt idx="7">
                  <c:v>-8.7267097290688142E-2</c:v>
                </c:pt>
                <c:pt idx="8">
                  <c:v>-2.6364155490896546E-2</c:v>
                </c:pt>
                <c:pt idx="9">
                  <c:v>1.1698146362029154E-2</c:v>
                </c:pt>
                <c:pt idx="10">
                  <c:v>1.9209731371228281E-3</c:v>
                </c:pt>
                <c:pt idx="11">
                  <c:v>9.9882714709233367E-3</c:v>
                </c:pt>
                <c:pt idx="12">
                  <c:v>7.4900777621521161E-3</c:v>
                </c:pt>
                <c:pt idx="13">
                  <c:v>2.7624726309394042E-3</c:v>
                </c:pt>
                <c:pt idx="14">
                  <c:v>-2.4872877126967639E-3</c:v>
                </c:pt>
                <c:pt idx="15">
                  <c:v>-1.68736917750959E-2</c:v>
                </c:pt>
                <c:pt idx="16">
                  <c:v>-1.9122814574351422E-2</c:v>
                </c:pt>
                <c:pt idx="17">
                  <c:v>-2.0192416513692055E-2</c:v>
                </c:pt>
                <c:pt idx="18">
                  <c:v>-2.2603103334922003E-2</c:v>
                </c:pt>
                <c:pt idx="19">
                  <c:v>-2.7004743736916043E-2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A0D9-47E8-B846-5E59C97C8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602112"/>
        <c:axId val="110603648"/>
      </c:lineChart>
      <c:catAx>
        <c:axId val="11059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600192"/>
        <c:crosses val="autoZero"/>
        <c:auto val="1"/>
        <c:lblAlgn val="ctr"/>
        <c:lblOffset val="0"/>
        <c:tickLblSkip val="2"/>
        <c:tickMarkSkip val="2"/>
        <c:noMultiLvlLbl val="0"/>
      </c:catAx>
      <c:valAx>
        <c:axId val="110600192"/>
        <c:scaling>
          <c:orientation val="minMax"/>
          <c:max val="50"/>
          <c:min val="35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Throughput (TWh)</a:t>
                </a:r>
              </a:p>
            </c:rich>
          </c:tx>
          <c:layout>
            <c:manualLayout>
              <c:xMode val="edge"/>
              <c:yMode val="edge"/>
              <c:x val="1.3020950506186726E-2"/>
              <c:y val="0.200000823426483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598400"/>
        <c:crosses val="autoZero"/>
        <c:crossBetween val="midCat"/>
        <c:majorUnit val="5"/>
      </c:valAx>
      <c:catAx>
        <c:axId val="1106021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0603648"/>
        <c:crosses val="autoZero"/>
        <c:auto val="1"/>
        <c:lblAlgn val="ctr"/>
        <c:lblOffset val="100"/>
        <c:noMultiLvlLbl val="0"/>
      </c:catAx>
      <c:valAx>
        <c:axId val="110603648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Growth</a:t>
                </a:r>
              </a:p>
            </c:rich>
          </c:tx>
          <c:layout>
            <c:manualLayout>
              <c:xMode val="edge"/>
              <c:yMode val="edge"/>
              <c:x val="4.4642857142857144E-2"/>
              <c:y val="0.32549143121815655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602112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080380577427821"/>
          <c:y val="0.8745130976275024"/>
          <c:w val="0.6093757030371203"/>
          <c:h val="7.843178426226138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92871739928916"/>
          <c:y val="0.10196117479003826"/>
          <c:w val="0.75223296272600748"/>
          <c:h val="0.61176704874022958"/>
        </c:manualLayout>
      </c:layout>
      <c:areaChart>
        <c:grouping val="stacked"/>
        <c:varyColors val="0"/>
        <c:ser>
          <c:idx val="0"/>
          <c:order val="0"/>
          <c:tx>
            <c:strRef>
              <c:f>'Chapter3-Demand'!$B$18</c:f>
              <c:strCache>
                <c:ptCount val="1"/>
                <c:pt idx="0">
                  <c:v>Firm</c:v>
                </c:pt>
              </c:strCache>
            </c:strRef>
          </c:tx>
          <c:spPr>
            <a:solidFill>
              <a:srgbClr val="FA4616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'Chapter3-Demand'!$C$17:$V$17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'Chapter3-Demand'!$C$18:$V$18</c:f>
              <c:numCache>
                <c:formatCode>0</c:formatCode>
                <c:ptCount val="20"/>
                <c:pt idx="0">
                  <c:v>52.726079104</c:v>
                </c:pt>
                <c:pt idx="1">
                  <c:v>52.305</c:v>
                </c:pt>
                <c:pt idx="2">
                  <c:v>52.763353043000002</c:v>
                </c:pt>
                <c:pt idx="3">
                  <c:v>53.724747733999997</c:v>
                </c:pt>
                <c:pt idx="4">
                  <c:v>52.741378755</c:v>
                </c:pt>
                <c:pt idx="5">
                  <c:v>51.304849980999997</c:v>
                </c:pt>
                <c:pt idx="6">
                  <c:v>51.810891301000005</c:v>
                </c:pt>
                <c:pt idx="7">
                  <c:v>48.114307438999994</c:v>
                </c:pt>
                <c:pt idx="8">
                  <c:v>47.715536536999998</c:v>
                </c:pt>
                <c:pt idx="9">
                  <c:v>47.536822564000005</c:v>
                </c:pt>
                <c:pt idx="10">
                  <c:v>48.121021321999997</c:v>
                </c:pt>
                <c:pt idx="11">
                  <c:v>48.645462277999997</c:v>
                </c:pt>
                <c:pt idx="12">
                  <c:v>49.039796488999997</c:v>
                </c:pt>
                <c:pt idx="13">
                  <c:v>49.179582619000001</c:v>
                </c:pt>
                <c:pt idx="14">
                  <c:v>49.128333794999996</c:v>
                </c:pt>
                <c:pt idx="15">
                  <c:v>48.348297242999998</c:v>
                </c:pt>
                <c:pt idx="16">
                  <c:v>47.480244640999999</c:v>
                </c:pt>
                <c:pt idx="17">
                  <c:v>46.598845609000001</c:v>
                </c:pt>
                <c:pt idx="18">
                  <c:v>45.641526822000003</c:v>
                </c:pt>
                <c:pt idx="19">
                  <c:v>44.529179097000004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DA-46AD-AFE0-CB213652E9B1}"/>
            </c:ext>
          </c:extLst>
        </c:ser>
        <c:ser>
          <c:idx val="1"/>
          <c:order val="1"/>
          <c:tx>
            <c:strRef>
              <c:f>'Chapter3-Demand'!$B$19</c:f>
              <c:strCache>
                <c:ptCount val="1"/>
                <c:pt idx="0">
                  <c:v>Int</c:v>
                </c:pt>
              </c:strCache>
            </c:strRef>
          </c:tx>
          <c:spPr>
            <a:solidFill>
              <a:srgbClr val="FDB29D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'Chapter3-Demand'!$C$17:$V$17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'Chapter3-Demand'!$C$19:$V$19</c:f>
              <c:numCache>
                <c:formatCode>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DA-46AD-AFE0-CB213652E9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647936"/>
        <c:axId val="110649728"/>
      </c:areaChart>
      <c:lineChart>
        <c:grouping val="standard"/>
        <c:varyColors val="0"/>
        <c:ser>
          <c:idx val="5"/>
          <c:order val="2"/>
          <c:tx>
            <c:strRef>
              <c:f>'Chapter3-Demand'!$B$20</c:f>
              <c:strCache>
                <c:ptCount val="1"/>
                <c:pt idx="0">
                  <c:v>Growth</c:v>
                </c:pt>
              </c:strCache>
            </c:strRef>
          </c:tx>
          <c:spPr>
            <a:ln w="25400">
              <a:solidFill>
                <a:srgbClr val="373A36"/>
              </a:solidFill>
              <a:prstDash val="solid"/>
            </a:ln>
          </c:spPr>
          <c:marker>
            <c:symbol val="none"/>
          </c:marker>
          <c:dPt>
            <c:idx val="10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3-46DA-46AD-AFE0-CB213652E9B1}"/>
              </c:ext>
            </c:extLst>
          </c:dPt>
          <c:dPt>
            <c:idx val="11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5-46DA-46AD-AFE0-CB213652E9B1}"/>
              </c:ext>
            </c:extLst>
          </c:dPt>
          <c:dPt>
            <c:idx val="12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7-46DA-46AD-AFE0-CB213652E9B1}"/>
              </c:ext>
            </c:extLst>
          </c:dPt>
          <c:dPt>
            <c:idx val="13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9-46DA-46AD-AFE0-CB213652E9B1}"/>
              </c:ext>
            </c:extLst>
          </c:dPt>
          <c:dPt>
            <c:idx val="14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B-46DA-46AD-AFE0-CB213652E9B1}"/>
              </c:ext>
            </c:extLst>
          </c:dPt>
          <c:dPt>
            <c:idx val="15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D-46DA-46AD-AFE0-CB213652E9B1}"/>
              </c:ext>
            </c:extLst>
          </c:dPt>
          <c:dPt>
            <c:idx val="16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F-46DA-46AD-AFE0-CB213652E9B1}"/>
              </c:ext>
            </c:extLst>
          </c:dPt>
          <c:dPt>
            <c:idx val="17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11-46DA-46AD-AFE0-CB213652E9B1}"/>
              </c:ext>
            </c:extLst>
          </c:dPt>
          <c:dPt>
            <c:idx val="18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13-46DA-46AD-AFE0-CB213652E9B1}"/>
              </c:ext>
            </c:extLst>
          </c:dPt>
          <c:dPt>
            <c:idx val="19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15-46DA-46AD-AFE0-CB213652E9B1}"/>
              </c:ext>
            </c:extLst>
          </c:dPt>
          <c:cat>
            <c:numRef>
              <c:f>'Chapter3-Demand'!$C$17:$V$17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'Chapter3-Demand'!$C$20:$V$20</c:f>
              <c:numCache>
                <c:formatCode>0.00%</c:formatCode>
                <c:ptCount val="20"/>
                <c:pt idx="0">
                  <c:v>-2.2269380755465713E-2</c:v>
                </c:pt>
                <c:pt idx="1">
                  <c:v>-7.9861637951390112E-3</c:v>
                </c:pt>
                <c:pt idx="2">
                  <c:v>8.7630827454354739E-3</c:v>
                </c:pt>
                <c:pt idx="3">
                  <c:v>1.8220879370886407E-2</c:v>
                </c:pt>
                <c:pt idx="4">
                  <c:v>-1.8303836136538389E-2</c:v>
                </c:pt>
                <c:pt idx="5">
                  <c:v>-2.7237224507783969E-2</c:v>
                </c:pt>
                <c:pt idx="6">
                  <c:v>9.8634207133909066E-3</c:v>
                </c:pt>
                <c:pt idx="7">
                  <c:v>-7.1347621497657263E-2</c:v>
                </c:pt>
                <c:pt idx="8">
                  <c:v>-8.2879900641937513E-3</c:v>
                </c:pt>
                <c:pt idx="9">
                  <c:v>-3.7454042429432527E-3</c:v>
                </c:pt>
                <c:pt idx="10">
                  <c:v>1.2289394336642317E-2</c:v>
                </c:pt>
                <c:pt idx="11">
                  <c:v>1.0898375420810846E-2</c:v>
                </c:pt>
                <c:pt idx="12">
                  <c:v>8.1062897243416414E-3</c:v>
                </c:pt>
                <c:pt idx="13">
                  <c:v>2.8504630934053652E-3</c:v>
                </c:pt>
                <c:pt idx="14">
                  <c:v>-1.0420752123302052E-3</c:v>
                </c:pt>
                <c:pt idx="15">
                  <c:v>-1.5877529151607138E-2</c:v>
                </c:pt>
                <c:pt idx="16">
                  <c:v>-1.7954150435477392E-2</c:v>
                </c:pt>
                <c:pt idx="17">
                  <c:v>-1.8563489692698304E-2</c:v>
                </c:pt>
                <c:pt idx="18">
                  <c:v>-2.0543830528177372E-2</c:v>
                </c:pt>
                <c:pt idx="19">
                  <c:v>-2.437139601701117E-2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46DA-46AD-AFE0-CB213652E9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651648"/>
        <c:axId val="110653440"/>
      </c:lineChart>
      <c:catAx>
        <c:axId val="11064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649728"/>
        <c:crosses val="autoZero"/>
        <c:auto val="1"/>
        <c:lblAlgn val="ctr"/>
        <c:lblOffset val="0"/>
        <c:tickLblSkip val="2"/>
        <c:tickMarkSkip val="2"/>
        <c:noMultiLvlLbl val="0"/>
      </c:catAx>
      <c:valAx>
        <c:axId val="110649728"/>
        <c:scaling>
          <c:orientation val="minMax"/>
          <c:max val="60"/>
          <c:min val="45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Throughput (TWh)</a:t>
                </a:r>
              </a:p>
            </c:rich>
          </c:tx>
          <c:layout>
            <c:manualLayout>
              <c:xMode val="edge"/>
              <c:yMode val="edge"/>
              <c:x val="1.822928383952006E-2"/>
              <c:y val="0.200000823426483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647936"/>
        <c:crosses val="autoZero"/>
        <c:crossBetween val="midCat"/>
        <c:majorUnit val="5"/>
      </c:valAx>
      <c:catAx>
        <c:axId val="1106516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0653440"/>
        <c:crosses val="autoZero"/>
        <c:auto val="1"/>
        <c:lblAlgn val="ctr"/>
        <c:lblOffset val="100"/>
        <c:noMultiLvlLbl val="0"/>
      </c:catAx>
      <c:valAx>
        <c:axId val="11065344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Growth</a:t>
                </a:r>
              </a:p>
            </c:rich>
          </c:tx>
          <c:layout>
            <c:manualLayout>
              <c:xMode val="edge"/>
              <c:yMode val="edge"/>
              <c:x val="4.2410714285714288E-2"/>
              <c:y val="0.32156986259070558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651648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080380577427821"/>
          <c:y val="0.87843466625495348"/>
          <c:w val="0.6316971316085489"/>
          <c:h val="7.843178426226138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508944384922992"/>
          <c:y val="9.0196423852726151E-2"/>
          <c:w val="0.72098292866617331"/>
          <c:h val="0.63921813426062446"/>
        </c:manualLayout>
      </c:layout>
      <c:areaChart>
        <c:grouping val="stacked"/>
        <c:varyColors val="0"/>
        <c:ser>
          <c:idx val="0"/>
          <c:order val="0"/>
          <c:tx>
            <c:strRef>
              <c:f>'Chapter3-Demand'!$B$66</c:f>
              <c:strCache>
                <c:ptCount val="1"/>
                <c:pt idx="0">
                  <c:v>LDZ Peak</c:v>
                </c:pt>
              </c:strCache>
            </c:strRef>
          </c:tx>
          <c:spPr>
            <a:solidFill>
              <a:srgbClr val="FA461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'Chapter3-Demand'!$C$65:$U$65</c:f>
              <c:strCache>
                <c:ptCount val="19"/>
                <c:pt idx="0">
                  <c:v>15/16</c:v>
                </c:pt>
                <c:pt idx="1">
                  <c:v>16/17</c:v>
                </c:pt>
                <c:pt idx="2">
                  <c:v>17/18</c:v>
                </c:pt>
                <c:pt idx="3">
                  <c:v>18/19</c:v>
                </c:pt>
                <c:pt idx="4">
                  <c:v>19/20</c:v>
                </c:pt>
                <c:pt idx="5">
                  <c:v>20/21</c:v>
                </c:pt>
                <c:pt idx="6">
                  <c:v>21/22</c:v>
                </c:pt>
                <c:pt idx="7">
                  <c:v>22/23</c:v>
                </c:pt>
                <c:pt idx="8">
                  <c:v>23/24</c:v>
                </c:pt>
                <c:pt idx="9">
                  <c:v>24/25</c:v>
                </c:pt>
                <c:pt idx="10">
                  <c:v>25/26</c:v>
                </c:pt>
                <c:pt idx="11">
                  <c:v>26/27</c:v>
                </c:pt>
                <c:pt idx="12">
                  <c:v>27/28</c:v>
                </c:pt>
                <c:pt idx="13">
                  <c:v>28/29</c:v>
                </c:pt>
                <c:pt idx="14">
                  <c:v>29/30</c:v>
                </c:pt>
                <c:pt idx="15">
                  <c:v>30/31</c:v>
                </c:pt>
                <c:pt idx="16">
                  <c:v>31/32</c:v>
                </c:pt>
                <c:pt idx="17">
                  <c:v>32/33</c:v>
                </c:pt>
                <c:pt idx="18">
                  <c:v>33/34</c:v>
                </c:pt>
              </c:strCache>
            </c:strRef>
          </c:cat>
          <c:val>
            <c:numRef>
              <c:f>'Chapter3-Demand'!$C$66:$V$66</c:f>
              <c:numCache>
                <c:formatCode>0</c:formatCode>
                <c:ptCount val="20"/>
                <c:pt idx="0">
                  <c:v>480.08800000000002</c:v>
                </c:pt>
                <c:pt idx="1">
                  <c:v>471.95849047999997</c:v>
                </c:pt>
                <c:pt idx="2">
                  <c:v>479.33122458999998</c:v>
                </c:pt>
                <c:pt idx="3">
                  <c:v>474.50718543999994</c:v>
                </c:pt>
                <c:pt idx="4">
                  <c:v>475.03500000000008</c:v>
                </c:pt>
                <c:pt idx="5">
                  <c:v>479.93664360000002</c:v>
                </c:pt>
                <c:pt idx="6">
                  <c:v>504.17099917999997</c:v>
                </c:pt>
                <c:pt idx="7">
                  <c:v>511.44820616999999</c:v>
                </c:pt>
                <c:pt idx="8">
                  <c:v>456.61603872999996</c:v>
                </c:pt>
                <c:pt idx="9">
                  <c:v>454.62324933000002</c:v>
                </c:pt>
                <c:pt idx="10">
                  <c:v>462.47310431</c:v>
                </c:pt>
                <c:pt idx="11">
                  <c:v>467.12293007</c:v>
                </c:pt>
                <c:pt idx="12">
                  <c:v>467.86845797000001</c:v>
                </c:pt>
                <c:pt idx="13">
                  <c:v>472.18419427999999</c:v>
                </c:pt>
                <c:pt idx="14">
                  <c:v>466.91019173000001</c:v>
                </c:pt>
                <c:pt idx="15">
                  <c:v>458.18154220999998</c:v>
                </c:pt>
                <c:pt idx="16">
                  <c:v>448.83180942000001</c:v>
                </c:pt>
                <c:pt idx="17">
                  <c:v>439.8924902</c:v>
                </c:pt>
                <c:pt idx="18">
                  <c:v>429.66357714000003</c:v>
                </c:pt>
                <c:pt idx="19">
                  <c:v>418.23436790999995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8F-43C5-83E1-843C95E78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417024"/>
        <c:axId val="112431104"/>
      </c:areaChart>
      <c:lineChart>
        <c:grouping val="standard"/>
        <c:varyColors val="0"/>
        <c:ser>
          <c:idx val="2"/>
          <c:order val="1"/>
          <c:tx>
            <c:v>Total Growth</c:v>
          </c:tx>
          <c:spPr>
            <a:ln w="25400">
              <a:solidFill>
                <a:srgbClr val="373A36"/>
              </a:solidFill>
              <a:prstDash val="solid"/>
            </a:ln>
          </c:spPr>
          <c:marker>
            <c:symbol val="none"/>
          </c:marker>
          <c:dPt>
            <c:idx val="9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2-668F-43C5-83E1-843C95E783DB}"/>
              </c:ext>
            </c:extLst>
          </c:dPt>
          <c:dPt>
            <c:idx val="10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4-668F-43C5-83E1-843C95E783DB}"/>
              </c:ext>
            </c:extLst>
          </c:dPt>
          <c:dPt>
            <c:idx val="11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6-668F-43C5-83E1-843C95E783DB}"/>
              </c:ext>
            </c:extLst>
          </c:dPt>
          <c:dPt>
            <c:idx val="12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8-668F-43C5-83E1-843C95E783DB}"/>
              </c:ext>
            </c:extLst>
          </c:dPt>
          <c:dPt>
            <c:idx val="13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A-668F-43C5-83E1-843C95E783DB}"/>
              </c:ext>
            </c:extLst>
          </c:dPt>
          <c:dPt>
            <c:idx val="14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C-668F-43C5-83E1-843C95E783DB}"/>
              </c:ext>
            </c:extLst>
          </c:dPt>
          <c:dPt>
            <c:idx val="15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E-668F-43C5-83E1-843C95E783DB}"/>
              </c:ext>
            </c:extLst>
          </c:dPt>
          <c:dPt>
            <c:idx val="16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10-668F-43C5-83E1-843C95E783DB}"/>
              </c:ext>
            </c:extLst>
          </c:dPt>
          <c:dPt>
            <c:idx val="17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12-668F-43C5-83E1-843C95E783DB}"/>
              </c:ext>
            </c:extLst>
          </c:dPt>
          <c:dPt>
            <c:idx val="18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14-668F-43C5-83E1-843C95E783DB}"/>
              </c:ext>
            </c:extLst>
          </c:dPt>
          <c:dPt>
            <c:idx val="19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16-668F-43C5-83E1-843C95E783DB}"/>
              </c:ext>
            </c:extLst>
          </c:dPt>
          <c:val>
            <c:numRef>
              <c:f>'Chapter3-Demand'!$C$67:$V$67</c:f>
              <c:numCache>
                <c:formatCode>0.0%</c:formatCode>
                <c:ptCount val="20"/>
                <c:pt idx="0">
                  <c:v>-7.3239284363007404E-2</c:v>
                </c:pt>
                <c:pt idx="1">
                  <c:v>-1.6933373714819067E-2</c:v>
                </c:pt>
                <c:pt idx="2">
                  <c:v>1.5621573207638781E-2</c:v>
                </c:pt>
                <c:pt idx="3">
                  <c:v>-1.0064103698077077E-2</c:v>
                </c:pt>
                <c:pt idx="4">
                  <c:v>1.1123426076482012E-3</c:v>
                </c:pt>
                <c:pt idx="5">
                  <c:v>1.0318489374467023E-2</c:v>
                </c:pt>
                <c:pt idx="6">
                  <c:v>5.0494905740512498E-2</c:v>
                </c:pt>
                <c:pt idx="7">
                  <c:v>1.443400552954436E-2</c:v>
                </c:pt>
                <c:pt idx="8">
                  <c:v>-0.1072096192312666</c:v>
                </c:pt>
                <c:pt idx="9">
                  <c:v>-4.3642562480777965E-3</c:v>
                </c:pt>
                <c:pt idx="10">
                  <c:v>1.7266725781333623E-2</c:v>
                </c:pt>
                <c:pt idx="11">
                  <c:v>1.0054262002841095E-2</c:v>
                </c:pt>
                <c:pt idx="12">
                  <c:v>1.5959993654952741E-3</c:v>
                </c:pt>
                <c:pt idx="13">
                  <c:v>9.2242514674428094E-3</c:v>
                </c:pt>
                <c:pt idx="14">
                  <c:v>-1.1169375455360018E-2</c:v>
                </c:pt>
                <c:pt idx="15">
                  <c:v>-1.8694493447783952E-2</c:v>
                </c:pt>
                <c:pt idx="16">
                  <c:v>-2.0406175126353444E-2</c:v>
                </c:pt>
                <c:pt idx="17">
                  <c:v>-1.9916857567541375E-2</c:v>
                </c:pt>
                <c:pt idx="18">
                  <c:v>-2.3253211382056844E-2</c:v>
                </c:pt>
                <c:pt idx="19">
                  <c:v>-2.6600367911278715E-2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668F-43C5-83E1-843C95E78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33024"/>
        <c:axId val="112434560"/>
      </c:lineChart>
      <c:catAx>
        <c:axId val="11241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2431104"/>
        <c:crosses val="autoZero"/>
        <c:auto val="1"/>
        <c:lblAlgn val="ctr"/>
        <c:lblOffset val="0"/>
        <c:tickLblSkip val="2"/>
        <c:tickMarkSkip val="2"/>
        <c:noMultiLvlLbl val="0"/>
      </c:catAx>
      <c:valAx>
        <c:axId val="112431104"/>
        <c:scaling>
          <c:orientation val="minMax"/>
          <c:min val="42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Peak Demand (GWh/day)</a:t>
                </a:r>
              </a:p>
            </c:rich>
          </c:tx>
          <c:layout>
            <c:manualLayout>
              <c:xMode val="edge"/>
              <c:yMode val="edge"/>
              <c:x val="1.0502091329123055E-2"/>
              <c:y val="0.137255251916934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2417024"/>
        <c:crosses val="autoZero"/>
        <c:crossBetween val="midCat"/>
      </c:valAx>
      <c:catAx>
        <c:axId val="1124330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2434560"/>
        <c:crosses val="autoZero"/>
        <c:auto val="1"/>
        <c:lblAlgn val="ctr"/>
        <c:lblOffset val="100"/>
        <c:noMultiLvlLbl val="0"/>
      </c:catAx>
      <c:valAx>
        <c:axId val="11243456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Growth</a:t>
                </a:r>
              </a:p>
            </c:rich>
          </c:tx>
          <c:layout>
            <c:manualLayout>
              <c:xMode val="edge"/>
              <c:yMode val="edge"/>
              <c:x val="3.7946428571428568E-2"/>
              <c:y val="0.31764829396325456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2433024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2098237720284963"/>
          <c:y val="0.89412094076475734"/>
          <c:w val="0.5959828458942632"/>
          <c:h val="7.843178426226138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85729855924176"/>
          <c:y val="9.0196423852726151E-2"/>
          <c:w val="0.72321507395616147"/>
          <c:h val="0.63921813426062446"/>
        </c:manualLayout>
      </c:layout>
      <c:areaChart>
        <c:grouping val="stacked"/>
        <c:varyColors val="0"/>
        <c:ser>
          <c:idx val="0"/>
          <c:order val="0"/>
          <c:tx>
            <c:strRef>
              <c:f>'Chapter3-Demand'!$B$54</c:f>
              <c:strCache>
                <c:ptCount val="1"/>
                <c:pt idx="0">
                  <c:v>LDZ Peak</c:v>
                </c:pt>
              </c:strCache>
            </c:strRef>
          </c:tx>
          <c:spPr>
            <a:solidFill>
              <a:srgbClr val="FA461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'Chapter3-Demand'!$C$53:$V$53</c:f>
              <c:strCache>
                <c:ptCount val="20"/>
                <c:pt idx="0">
                  <c:v>15/16</c:v>
                </c:pt>
                <c:pt idx="1">
                  <c:v>16/17</c:v>
                </c:pt>
                <c:pt idx="2">
                  <c:v>17/18</c:v>
                </c:pt>
                <c:pt idx="3">
                  <c:v>18/19</c:v>
                </c:pt>
                <c:pt idx="4">
                  <c:v>19/20</c:v>
                </c:pt>
                <c:pt idx="5">
                  <c:v>20/21</c:v>
                </c:pt>
                <c:pt idx="6">
                  <c:v>21/22</c:v>
                </c:pt>
                <c:pt idx="7">
                  <c:v>22/23</c:v>
                </c:pt>
                <c:pt idx="8">
                  <c:v>23/24</c:v>
                </c:pt>
                <c:pt idx="9">
                  <c:v>24/25</c:v>
                </c:pt>
                <c:pt idx="10">
                  <c:v>25/26</c:v>
                </c:pt>
                <c:pt idx="11">
                  <c:v>26/27</c:v>
                </c:pt>
                <c:pt idx="12">
                  <c:v>27/28</c:v>
                </c:pt>
                <c:pt idx="13">
                  <c:v>28/29</c:v>
                </c:pt>
                <c:pt idx="14">
                  <c:v>29/30</c:v>
                </c:pt>
                <c:pt idx="15">
                  <c:v>30/31</c:v>
                </c:pt>
                <c:pt idx="16">
                  <c:v>31/32</c:v>
                </c:pt>
                <c:pt idx="17">
                  <c:v>32/33</c:v>
                </c:pt>
                <c:pt idx="18">
                  <c:v>33/34</c:v>
                </c:pt>
                <c:pt idx="19">
                  <c:v>34/35</c:v>
                </c:pt>
              </c:strCache>
            </c:strRef>
          </c:cat>
          <c:val>
            <c:numRef>
              <c:f>'Chapter3-Demand'!$C$54:$V$54</c:f>
              <c:numCache>
                <c:formatCode>0</c:formatCode>
                <c:ptCount val="20"/>
                <c:pt idx="0">
                  <c:v>393.94200000000001</c:v>
                </c:pt>
                <c:pt idx="1">
                  <c:v>400.45501746000002</c:v>
                </c:pt>
                <c:pt idx="2">
                  <c:v>406.75102889000004</c:v>
                </c:pt>
                <c:pt idx="3">
                  <c:v>402.66847120000006</c:v>
                </c:pt>
                <c:pt idx="4">
                  <c:v>417.67</c:v>
                </c:pt>
                <c:pt idx="5">
                  <c:v>421.66305848987435</c:v>
                </c:pt>
                <c:pt idx="6">
                  <c:v>437.99647410999995</c:v>
                </c:pt>
                <c:pt idx="7">
                  <c:v>441.05370301999989</c:v>
                </c:pt>
                <c:pt idx="8">
                  <c:v>415.35609757999998</c:v>
                </c:pt>
                <c:pt idx="9">
                  <c:v>395.37226494000004</c:v>
                </c:pt>
                <c:pt idx="10">
                  <c:v>403.47541343999995</c:v>
                </c:pt>
                <c:pt idx="11">
                  <c:v>407.05898278000001</c:v>
                </c:pt>
                <c:pt idx="12">
                  <c:v>406.77158966000002</c:v>
                </c:pt>
                <c:pt idx="13">
                  <c:v>411.03214056000002</c:v>
                </c:pt>
                <c:pt idx="14">
                  <c:v>405.56847259</c:v>
                </c:pt>
                <c:pt idx="15">
                  <c:v>397.43942828000002</c:v>
                </c:pt>
                <c:pt idx="16">
                  <c:v>388.96541807</c:v>
                </c:pt>
                <c:pt idx="17">
                  <c:v>381.41689808999996</c:v>
                </c:pt>
                <c:pt idx="18">
                  <c:v>371.84657497000001</c:v>
                </c:pt>
                <c:pt idx="19">
                  <c:v>361.82735833999999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28-4147-BC8A-A31F4E50D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964416"/>
        <c:axId val="121965952"/>
      </c:areaChart>
      <c:lineChart>
        <c:grouping val="standard"/>
        <c:varyColors val="0"/>
        <c:ser>
          <c:idx val="2"/>
          <c:order val="1"/>
          <c:tx>
            <c:v>Total Growth</c:v>
          </c:tx>
          <c:spPr>
            <a:ln w="25400">
              <a:solidFill>
                <a:srgbClr val="373A36"/>
              </a:solidFill>
              <a:prstDash val="solid"/>
            </a:ln>
          </c:spPr>
          <c:marker>
            <c:symbol val="none"/>
          </c:marker>
          <c:dPt>
            <c:idx val="9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2-8528-4147-BC8A-A31F4E50D4D7}"/>
              </c:ext>
            </c:extLst>
          </c:dPt>
          <c:dPt>
            <c:idx val="10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4-8528-4147-BC8A-A31F4E50D4D7}"/>
              </c:ext>
            </c:extLst>
          </c:dPt>
          <c:dPt>
            <c:idx val="11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6-8528-4147-BC8A-A31F4E50D4D7}"/>
              </c:ext>
            </c:extLst>
          </c:dPt>
          <c:dPt>
            <c:idx val="12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8-8528-4147-BC8A-A31F4E50D4D7}"/>
              </c:ext>
            </c:extLst>
          </c:dPt>
          <c:dPt>
            <c:idx val="13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A-8528-4147-BC8A-A31F4E50D4D7}"/>
              </c:ext>
            </c:extLst>
          </c:dPt>
          <c:dPt>
            <c:idx val="14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C-8528-4147-BC8A-A31F4E50D4D7}"/>
              </c:ext>
            </c:extLst>
          </c:dPt>
          <c:dPt>
            <c:idx val="15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E-8528-4147-BC8A-A31F4E50D4D7}"/>
              </c:ext>
            </c:extLst>
          </c:dPt>
          <c:dPt>
            <c:idx val="16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10-8528-4147-BC8A-A31F4E50D4D7}"/>
              </c:ext>
            </c:extLst>
          </c:dPt>
          <c:dPt>
            <c:idx val="17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12-8528-4147-BC8A-A31F4E50D4D7}"/>
              </c:ext>
            </c:extLst>
          </c:dPt>
          <c:dPt>
            <c:idx val="18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14-8528-4147-BC8A-A31F4E50D4D7}"/>
              </c:ext>
            </c:extLst>
          </c:dPt>
          <c:dPt>
            <c:idx val="19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16-8528-4147-BC8A-A31F4E50D4D7}"/>
              </c:ext>
            </c:extLst>
          </c:dPt>
          <c:val>
            <c:numRef>
              <c:f>'Chapter3-Demand'!$C$55:$V$55</c:f>
              <c:numCache>
                <c:formatCode>0.0%</c:formatCode>
                <c:ptCount val="20"/>
                <c:pt idx="0">
                  <c:v>-8.5582574301551501E-2</c:v>
                </c:pt>
                <c:pt idx="1">
                  <c:v>1.6532934949814983E-2</c:v>
                </c:pt>
                <c:pt idx="2">
                  <c:v>1.5722143949985362E-2</c:v>
                </c:pt>
                <c:pt idx="3">
                  <c:v>-1.0036994131621622E-2</c:v>
                </c:pt>
                <c:pt idx="4">
                  <c:v>3.7255285359923056E-2</c:v>
                </c:pt>
                <c:pt idx="5">
                  <c:v>9.5603191272399957E-3</c:v>
                </c:pt>
                <c:pt idx="6">
                  <c:v>3.8735704471293708E-2</c:v>
                </c:pt>
                <c:pt idx="7">
                  <c:v>6.9800308694542871E-3</c:v>
                </c:pt>
                <c:pt idx="8">
                  <c:v>-5.8264119004198971E-2</c:v>
                </c:pt>
                <c:pt idx="9">
                  <c:v>-4.8112529842302229E-2</c:v>
                </c:pt>
                <c:pt idx="10">
                  <c:v>2.0494984647518501E-2</c:v>
                </c:pt>
                <c:pt idx="11">
                  <c:v>8.8817539325304132E-3</c:v>
                </c:pt>
                <c:pt idx="12">
                  <c:v>-7.060232844813925E-4</c:v>
                </c:pt>
                <c:pt idx="13">
                  <c:v>1.0474062123072999E-2</c:v>
                </c:pt>
                <c:pt idx="14">
                  <c:v>-1.3292556544498407E-2</c:v>
                </c:pt>
                <c:pt idx="15">
                  <c:v>-2.0043580454089813E-2</c:v>
                </c:pt>
                <c:pt idx="16">
                  <c:v>-2.1321513687439165E-2</c:v>
                </c:pt>
                <c:pt idx="17">
                  <c:v>-1.9406660924909194E-2</c:v>
                </c:pt>
                <c:pt idx="18">
                  <c:v>-2.5091502678367756E-2</c:v>
                </c:pt>
                <c:pt idx="19">
                  <c:v>-2.6944490831489712E-2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8528-4147-BC8A-A31F4E50D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76320"/>
        <c:axId val="121977856"/>
      </c:lineChart>
      <c:catAx>
        <c:axId val="12196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965952"/>
        <c:crosses val="autoZero"/>
        <c:auto val="1"/>
        <c:lblAlgn val="ctr"/>
        <c:lblOffset val="0"/>
        <c:tickLblSkip val="2"/>
        <c:tickMarkSkip val="2"/>
        <c:noMultiLvlLbl val="0"/>
      </c:catAx>
      <c:valAx>
        <c:axId val="121965952"/>
        <c:scaling>
          <c:orientation val="minMax"/>
          <c:min val="35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Peak Demand (GWh/day)</a:t>
                </a:r>
              </a:p>
            </c:rich>
          </c:tx>
          <c:layout>
            <c:manualLayout>
              <c:xMode val="edge"/>
              <c:yMode val="edge"/>
              <c:x val="7.5038546228206439E-3"/>
              <c:y val="0.137255251916934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964416"/>
        <c:crosses val="autoZero"/>
        <c:crossBetween val="midCat"/>
      </c:valAx>
      <c:catAx>
        <c:axId val="121976320"/>
        <c:scaling>
          <c:orientation val="minMax"/>
        </c:scaling>
        <c:delete val="1"/>
        <c:axPos val="b"/>
        <c:majorTickMark val="out"/>
        <c:minorTickMark val="none"/>
        <c:tickLblPos val="nextTo"/>
        <c:crossAx val="121977856"/>
        <c:crosses val="autoZero"/>
        <c:auto val="1"/>
        <c:lblAlgn val="ctr"/>
        <c:lblOffset val="100"/>
        <c:noMultiLvlLbl val="0"/>
      </c:catAx>
      <c:valAx>
        <c:axId val="121977856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Growth</a:t>
                </a:r>
              </a:p>
            </c:rich>
          </c:tx>
          <c:layout>
            <c:manualLayout>
              <c:xMode val="edge"/>
              <c:yMode val="edge"/>
              <c:x val="3.7946428571428568E-2"/>
              <c:y val="0.31372672533580359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976320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2991094863142106"/>
          <c:y val="0.89412094076475734"/>
          <c:w val="0.5915185601799775"/>
          <c:h val="7.843178426226138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'Chapter3-Demand'!#REF!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'Chapter3-Demand'!#REF!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DDB-48A8-BDAA-F97BF12F1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421952"/>
        <c:axId val="53423488"/>
      </c:lineChart>
      <c:catAx>
        <c:axId val="5342195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3423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23488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Number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34219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55373442920622"/>
          <c:y val="9.0196423852726151E-2"/>
          <c:w val="0.68973289460633913"/>
          <c:h val="0.63921813426062446"/>
        </c:manualLayout>
      </c:layout>
      <c:areaChart>
        <c:grouping val="stacked"/>
        <c:varyColors val="0"/>
        <c:ser>
          <c:idx val="0"/>
          <c:order val="0"/>
          <c:tx>
            <c:v>LDZ Peak</c:v>
          </c:tx>
          <c:spPr>
            <a:solidFill>
              <a:srgbClr val="FA461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'Chapter3-Demand'!$C$71:$V$71</c:f>
              <c:strCache>
                <c:ptCount val="20"/>
                <c:pt idx="0">
                  <c:v>15/16</c:v>
                </c:pt>
                <c:pt idx="1">
                  <c:v>16/17</c:v>
                </c:pt>
                <c:pt idx="2">
                  <c:v>17/18</c:v>
                </c:pt>
                <c:pt idx="3">
                  <c:v>18/19</c:v>
                </c:pt>
                <c:pt idx="4">
                  <c:v>19/20</c:v>
                </c:pt>
                <c:pt idx="5">
                  <c:v>20/21</c:v>
                </c:pt>
                <c:pt idx="6">
                  <c:v>21/22</c:v>
                </c:pt>
                <c:pt idx="7">
                  <c:v>22/23</c:v>
                </c:pt>
                <c:pt idx="8">
                  <c:v>23/24</c:v>
                </c:pt>
                <c:pt idx="9">
                  <c:v>24/25</c:v>
                </c:pt>
                <c:pt idx="10">
                  <c:v>25/26</c:v>
                </c:pt>
                <c:pt idx="11">
                  <c:v>26/27</c:v>
                </c:pt>
                <c:pt idx="12">
                  <c:v>27/28</c:v>
                </c:pt>
                <c:pt idx="13">
                  <c:v>28/29</c:v>
                </c:pt>
                <c:pt idx="14">
                  <c:v>29/30</c:v>
                </c:pt>
                <c:pt idx="15">
                  <c:v>30/31</c:v>
                </c:pt>
                <c:pt idx="16">
                  <c:v>31/32</c:v>
                </c:pt>
                <c:pt idx="17">
                  <c:v>32/33</c:v>
                </c:pt>
                <c:pt idx="18">
                  <c:v>33/34</c:v>
                </c:pt>
                <c:pt idx="19">
                  <c:v>34/35</c:v>
                </c:pt>
              </c:strCache>
            </c:strRef>
          </c:cat>
          <c:val>
            <c:numRef>
              <c:f>'Chapter3-Demand'!$C$72:$V$72</c:f>
              <c:numCache>
                <c:formatCode>0</c:formatCode>
                <c:ptCount val="20"/>
                <c:pt idx="0">
                  <c:v>347.416</c:v>
                </c:pt>
                <c:pt idx="1">
                  <c:v>348.35508490000001</c:v>
                </c:pt>
                <c:pt idx="2">
                  <c:v>351.94583661000001</c:v>
                </c:pt>
                <c:pt idx="3">
                  <c:v>353.20584421000001</c:v>
                </c:pt>
                <c:pt idx="4">
                  <c:v>366.63</c:v>
                </c:pt>
                <c:pt idx="5">
                  <c:v>370.04908270722194</c:v>
                </c:pt>
                <c:pt idx="6">
                  <c:v>368.03416726020998</c:v>
                </c:pt>
                <c:pt idx="7">
                  <c:v>370.54602394999995</c:v>
                </c:pt>
                <c:pt idx="8">
                  <c:v>335.14174509999998</c:v>
                </c:pt>
                <c:pt idx="9">
                  <c:v>337.11413205999997</c:v>
                </c:pt>
                <c:pt idx="10">
                  <c:v>342.47125396000001</c:v>
                </c:pt>
                <c:pt idx="11">
                  <c:v>346.43603112</c:v>
                </c:pt>
                <c:pt idx="12">
                  <c:v>346.54964987</c:v>
                </c:pt>
                <c:pt idx="13">
                  <c:v>350.56750001999995</c:v>
                </c:pt>
                <c:pt idx="14">
                  <c:v>346.15397067000004</c:v>
                </c:pt>
                <c:pt idx="15">
                  <c:v>339.62259965999999</c:v>
                </c:pt>
                <c:pt idx="16">
                  <c:v>332.53371324999995</c:v>
                </c:pt>
                <c:pt idx="17">
                  <c:v>327.00312498</c:v>
                </c:pt>
                <c:pt idx="18">
                  <c:v>319.54580004000002</c:v>
                </c:pt>
                <c:pt idx="19">
                  <c:v>311.89064991999999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95-49FF-9131-F46CE5481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369536"/>
        <c:axId val="122371072"/>
      </c:areaChart>
      <c:lineChart>
        <c:grouping val="standard"/>
        <c:varyColors val="0"/>
        <c:ser>
          <c:idx val="2"/>
          <c:order val="1"/>
          <c:tx>
            <c:v>Total Growth</c:v>
          </c:tx>
          <c:spPr>
            <a:ln w="25400">
              <a:solidFill>
                <a:srgbClr val="373A36"/>
              </a:solidFill>
              <a:prstDash val="solid"/>
            </a:ln>
          </c:spPr>
          <c:marker>
            <c:symbol val="none"/>
          </c:marker>
          <c:dPt>
            <c:idx val="9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2-F895-49FF-9131-F46CE54818C5}"/>
              </c:ext>
            </c:extLst>
          </c:dPt>
          <c:dPt>
            <c:idx val="10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4-F895-49FF-9131-F46CE54818C5}"/>
              </c:ext>
            </c:extLst>
          </c:dPt>
          <c:dPt>
            <c:idx val="11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6-F895-49FF-9131-F46CE54818C5}"/>
              </c:ext>
            </c:extLst>
          </c:dPt>
          <c:dPt>
            <c:idx val="12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8-F895-49FF-9131-F46CE54818C5}"/>
              </c:ext>
            </c:extLst>
          </c:dPt>
          <c:dPt>
            <c:idx val="13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A-F895-49FF-9131-F46CE54818C5}"/>
              </c:ext>
            </c:extLst>
          </c:dPt>
          <c:dPt>
            <c:idx val="14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C-F895-49FF-9131-F46CE54818C5}"/>
              </c:ext>
            </c:extLst>
          </c:dPt>
          <c:dPt>
            <c:idx val="15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E-F895-49FF-9131-F46CE54818C5}"/>
              </c:ext>
            </c:extLst>
          </c:dPt>
          <c:dPt>
            <c:idx val="16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10-F895-49FF-9131-F46CE54818C5}"/>
              </c:ext>
            </c:extLst>
          </c:dPt>
          <c:dPt>
            <c:idx val="17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12-F895-49FF-9131-F46CE54818C5}"/>
              </c:ext>
            </c:extLst>
          </c:dPt>
          <c:dPt>
            <c:idx val="18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14-F895-49FF-9131-F46CE54818C5}"/>
              </c:ext>
            </c:extLst>
          </c:dPt>
          <c:dPt>
            <c:idx val="19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16-F895-49FF-9131-F46CE54818C5}"/>
              </c:ext>
            </c:extLst>
          </c:dPt>
          <c:val>
            <c:numRef>
              <c:f>'Chapter3-Demand'!$C$73:$V$73</c:f>
              <c:numCache>
                <c:formatCode>0.0%</c:formatCode>
                <c:ptCount val="20"/>
                <c:pt idx="0">
                  <c:v>-8.4636888435707505E-2</c:v>
                </c:pt>
                <c:pt idx="1">
                  <c:v>2.7030559905128482E-3</c:v>
                </c:pt>
                <c:pt idx="2">
                  <c:v>1.0307734451560481E-2</c:v>
                </c:pt>
                <c:pt idx="3">
                  <c:v>3.5801179298968109E-3</c:v>
                </c:pt>
                <c:pt idx="4">
                  <c:v>3.8006607223686248E-2</c:v>
                </c:pt>
                <c:pt idx="5">
                  <c:v>9.3257035900552229E-3</c:v>
                </c:pt>
                <c:pt idx="6">
                  <c:v>-5.4449951132729425E-3</c:v>
                </c:pt>
                <c:pt idx="7">
                  <c:v>6.8250638479823962E-3</c:v>
                </c:pt>
                <c:pt idx="8">
                  <c:v>-9.5546238690115554E-2</c:v>
                </c:pt>
                <c:pt idx="9">
                  <c:v>5.8852321110026782E-3</c:v>
                </c:pt>
                <c:pt idx="10">
                  <c:v>1.5891122295183316E-2</c:v>
                </c:pt>
                <c:pt idx="11">
                  <c:v>1.1576963363071228E-2</c:v>
                </c:pt>
                <c:pt idx="12">
                  <c:v>3.27964587380476E-4</c:v>
                </c:pt>
                <c:pt idx="13">
                  <c:v>1.159386584723765E-2</c:v>
                </c:pt>
                <c:pt idx="14">
                  <c:v>-1.2589670604799721E-2</c:v>
                </c:pt>
                <c:pt idx="15">
                  <c:v>-1.8868398352785656E-2</c:v>
                </c:pt>
                <c:pt idx="16">
                  <c:v>-2.0872834779242629E-2</c:v>
                </c:pt>
                <c:pt idx="17">
                  <c:v>-1.663166184248524E-2</c:v>
                </c:pt>
                <c:pt idx="18">
                  <c:v>-2.28050571090294E-2</c:v>
                </c:pt>
                <c:pt idx="19">
                  <c:v>-2.395634716225898E-2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F895-49FF-9131-F46CE5481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373248"/>
        <c:axId val="122374784"/>
      </c:lineChart>
      <c:catAx>
        <c:axId val="12236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2371072"/>
        <c:crosses val="autoZero"/>
        <c:auto val="1"/>
        <c:lblAlgn val="ctr"/>
        <c:lblOffset val="0"/>
        <c:tickLblSkip val="2"/>
        <c:tickMarkSkip val="2"/>
        <c:noMultiLvlLbl val="0"/>
      </c:catAx>
      <c:valAx>
        <c:axId val="122371072"/>
        <c:scaling>
          <c:orientation val="minMax"/>
          <c:max val="460"/>
          <c:min val="30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Peak Demand (GWh/day)</a:t>
                </a:r>
              </a:p>
            </c:rich>
          </c:tx>
          <c:layout>
            <c:manualLayout>
              <c:xMode val="edge"/>
              <c:yMode val="edge"/>
              <c:x val="1.0842518480465668E-2"/>
              <c:y val="0.137255251916934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2369536"/>
        <c:crosses val="autoZero"/>
        <c:crossBetween val="midCat"/>
      </c:valAx>
      <c:catAx>
        <c:axId val="122373248"/>
        <c:scaling>
          <c:orientation val="minMax"/>
        </c:scaling>
        <c:delete val="1"/>
        <c:axPos val="b"/>
        <c:majorTickMark val="out"/>
        <c:minorTickMark val="none"/>
        <c:tickLblPos val="nextTo"/>
        <c:crossAx val="122374784"/>
        <c:crosses val="autoZero"/>
        <c:auto val="1"/>
        <c:lblAlgn val="ctr"/>
        <c:lblOffset val="100"/>
        <c:noMultiLvlLbl val="0"/>
      </c:catAx>
      <c:valAx>
        <c:axId val="122374784"/>
        <c:scaling>
          <c:orientation val="minMax"/>
          <c:min val="-0.16"/>
        </c:scaling>
        <c:delete val="0"/>
        <c:axPos val="r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Growth</a:t>
                </a:r>
              </a:p>
            </c:rich>
          </c:tx>
          <c:layout>
            <c:manualLayout>
              <c:xMode val="edge"/>
              <c:yMode val="edge"/>
              <c:x val="4.4642857142857144E-2"/>
              <c:y val="0.30196201945345064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2373248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1875023434570678"/>
          <c:y val="0.89412094076475734"/>
          <c:w val="0.58928641732283471"/>
          <c:h val="7.843178426226138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87518732908774"/>
          <c:y val="9.0196423852726151E-2"/>
          <c:w val="0.68973289460633913"/>
          <c:h val="0.63921813426062446"/>
        </c:manualLayout>
      </c:layout>
      <c:areaChart>
        <c:grouping val="stacked"/>
        <c:varyColors val="0"/>
        <c:ser>
          <c:idx val="0"/>
          <c:order val="0"/>
          <c:tx>
            <c:v>LDZ Peak</c:v>
          </c:tx>
          <c:spPr>
            <a:solidFill>
              <a:srgbClr val="FA461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'Chapter3-Demand'!$C$47:$V$47</c:f>
              <c:strCache>
                <c:ptCount val="20"/>
                <c:pt idx="0">
                  <c:v>15/16</c:v>
                </c:pt>
                <c:pt idx="1">
                  <c:v>16/17</c:v>
                </c:pt>
                <c:pt idx="2">
                  <c:v>17/18</c:v>
                </c:pt>
                <c:pt idx="3">
                  <c:v>18/19</c:v>
                </c:pt>
                <c:pt idx="4">
                  <c:v>19/20</c:v>
                </c:pt>
                <c:pt idx="5">
                  <c:v>20/21</c:v>
                </c:pt>
                <c:pt idx="6">
                  <c:v>21/22</c:v>
                </c:pt>
                <c:pt idx="7">
                  <c:v>22/23</c:v>
                </c:pt>
                <c:pt idx="8">
                  <c:v>23/24</c:v>
                </c:pt>
                <c:pt idx="9">
                  <c:v>24/25</c:v>
                </c:pt>
                <c:pt idx="10">
                  <c:v>25/26</c:v>
                </c:pt>
                <c:pt idx="11">
                  <c:v>26/27</c:v>
                </c:pt>
                <c:pt idx="12">
                  <c:v>27/28</c:v>
                </c:pt>
                <c:pt idx="13">
                  <c:v>28/29</c:v>
                </c:pt>
                <c:pt idx="14">
                  <c:v>29/30</c:v>
                </c:pt>
                <c:pt idx="15">
                  <c:v>30/31</c:v>
                </c:pt>
                <c:pt idx="16">
                  <c:v>31/32</c:v>
                </c:pt>
                <c:pt idx="17">
                  <c:v>32/33</c:v>
                </c:pt>
                <c:pt idx="18">
                  <c:v>33/34</c:v>
                </c:pt>
                <c:pt idx="19">
                  <c:v>34/35</c:v>
                </c:pt>
              </c:strCache>
            </c:strRef>
          </c:cat>
          <c:val>
            <c:numRef>
              <c:f>'Chapter3-Demand'!$C$48:$V$48</c:f>
              <c:numCache>
                <c:formatCode>0</c:formatCode>
                <c:ptCount val="20"/>
                <c:pt idx="0">
                  <c:v>324.20800000000003</c:v>
                </c:pt>
                <c:pt idx="1">
                  <c:v>317.45192491</c:v>
                </c:pt>
                <c:pt idx="2">
                  <c:v>321.15376730000003</c:v>
                </c:pt>
                <c:pt idx="3">
                  <c:v>327.58978501000001</c:v>
                </c:pt>
                <c:pt idx="4">
                  <c:v>329.56000000000006</c:v>
                </c:pt>
                <c:pt idx="5">
                  <c:v>332.10670787999999</c:v>
                </c:pt>
                <c:pt idx="6">
                  <c:v>339.81392956999991</c:v>
                </c:pt>
                <c:pt idx="7">
                  <c:v>346.55386666666664</c:v>
                </c:pt>
                <c:pt idx="8">
                  <c:v>313.12361837999998</c:v>
                </c:pt>
                <c:pt idx="9">
                  <c:v>309.08595017000005</c:v>
                </c:pt>
                <c:pt idx="10">
                  <c:v>313.24992395999999</c:v>
                </c:pt>
                <c:pt idx="11">
                  <c:v>316.87166661999998</c:v>
                </c:pt>
                <c:pt idx="12">
                  <c:v>317.45266261</c:v>
                </c:pt>
                <c:pt idx="13">
                  <c:v>320.45816543000001</c:v>
                </c:pt>
                <c:pt idx="14">
                  <c:v>316.60539016000001</c:v>
                </c:pt>
                <c:pt idx="15">
                  <c:v>311.30892084999999</c:v>
                </c:pt>
                <c:pt idx="16">
                  <c:v>304.82187725999995</c:v>
                </c:pt>
                <c:pt idx="17">
                  <c:v>299.59839448000002</c:v>
                </c:pt>
                <c:pt idx="18">
                  <c:v>292.86205265999996</c:v>
                </c:pt>
                <c:pt idx="19">
                  <c:v>284.86449083999997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8C-424C-BCC7-0832C3660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414208"/>
        <c:axId val="122415744"/>
      </c:areaChart>
      <c:lineChart>
        <c:grouping val="standard"/>
        <c:varyColors val="0"/>
        <c:ser>
          <c:idx val="2"/>
          <c:order val="1"/>
          <c:tx>
            <c:v>Total Growth</c:v>
          </c:tx>
          <c:spPr>
            <a:ln w="25400">
              <a:solidFill>
                <a:srgbClr val="373A36"/>
              </a:solidFill>
              <a:prstDash val="solid"/>
            </a:ln>
          </c:spPr>
          <c:marker>
            <c:symbol val="none"/>
          </c:marker>
          <c:dPt>
            <c:idx val="9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2-FE8C-424C-BCC7-0832C3660D86}"/>
              </c:ext>
            </c:extLst>
          </c:dPt>
          <c:dPt>
            <c:idx val="10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4-FE8C-424C-BCC7-0832C3660D86}"/>
              </c:ext>
            </c:extLst>
          </c:dPt>
          <c:dPt>
            <c:idx val="11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6-FE8C-424C-BCC7-0832C3660D86}"/>
              </c:ext>
            </c:extLst>
          </c:dPt>
          <c:dPt>
            <c:idx val="12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8-FE8C-424C-BCC7-0832C3660D86}"/>
              </c:ext>
            </c:extLst>
          </c:dPt>
          <c:dPt>
            <c:idx val="13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A-FE8C-424C-BCC7-0832C3660D86}"/>
              </c:ext>
            </c:extLst>
          </c:dPt>
          <c:dPt>
            <c:idx val="14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C-FE8C-424C-BCC7-0832C3660D86}"/>
              </c:ext>
            </c:extLst>
          </c:dPt>
          <c:dPt>
            <c:idx val="15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E-FE8C-424C-BCC7-0832C3660D86}"/>
              </c:ext>
            </c:extLst>
          </c:dPt>
          <c:dPt>
            <c:idx val="16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10-FE8C-424C-BCC7-0832C3660D86}"/>
              </c:ext>
            </c:extLst>
          </c:dPt>
          <c:dPt>
            <c:idx val="17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12-FE8C-424C-BCC7-0832C3660D86}"/>
              </c:ext>
            </c:extLst>
          </c:dPt>
          <c:dPt>
            <c:idx val="18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14-FE8C-424C-BCC7-0832C3660D86}"/>
              </c:ext>
            </c:extLst>
          </c:dPt>
          <c:dPt>
            <c:idx val="19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16-FE8C-424C-BCC7-0832C3660D86}"/>
              </c:ext>
            </c:extLst>
          </c:dPt>
          <c:val>
            <c:numRef>
              <c:f>'Chapter3-Demand'!$C$49:$V$49</c:f>
              <c:numCache>
                <c:formatCode>0.0%</c:formatCode>
                <c:ptCount val="20"/>
                <c:pt idx="0">
                  <c:v>-0.10954618737520355</c:v>
                </c:pt>
                <c:pt idx="1">
                  <c:v>-2.0838705676602749E-2</c:v>
                </c:pt>
                <c:pt idx="2">
                  <c:v>1.1661111807873032E-2</c:v>
                </c:pt>
                <c:pt idx="3">
                  <c:v>2.004029958642178E-2</c:v>
                </c:pt>
                <c:pt idx="4">
                  <c:v>6.0142748038981191E-3</c:v>
                </c:pt>
                <c:pt idx="5">
                  <c:v>7.7276000728241532E-3</c:v>
                </c:pt>
                <c:pt idx="6">
                  <c:v>2.320706419692304E-2</c:v>
                </c:pt>
                <c:pt idx="7">
                  <c:v>1.9834198984118836E-2</c:v>
                </c:pt>
                <c:pt idx="8">
                  <c:v>-9.646479667999662E-2</c:v>
                </c:pt>
                <c:pt idx="9">
                  <c:v>-1.2894805670966378E-2</c:v>
                </c:pt>
                <c:pt idx="10">
                  <c:v>1.3471896046098893E-2</c:v>
                </c:pt>
                <c:pt idx="11">
                  <c:v>1.1561830931082585E-2</c:v>
                </c:pt>
                <c:pt idx="12">
                  <c:v>1.8335372051322078E-3</c:v>
                </c:pt>
                <c:pt idx="13">
                  <c:v>9.4675621722296061E-3</c:v>
                </c:pt>
                <c:pt idx="14">
                  <c:v>-1.2022709001127277E-2</c:v>
                </c:pt>
                <c:pt idx="15">
                  <c:v>-1.672892968538341E-2</c:v>
                </c:pt>
                <c:pt idx="16">
                  <c:v>-2.0837962408169267E-2</c:v>
                </c:pt>
                <c:pt idx="17">
                  <c:v>-1.7136180732672677E-2</c:v>
                </c:pt>
                <c:pt idx="18">
                  <c:v>-2.2484572494762666E-2</c:v>
                </c:pt>
                <c:pt idx="19">
                  <c:v>-2.7308289849640597E-2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FE8C-424C-BCC7-0832C3660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417920"/>
        <c:axId val="122419456"/>
      </c:lineChart>
      <c:catAx>
        <c:axId val="12241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2415744"/>
        <c:crosses val="autoZero"/>
        <c:auto val="1"/>
        <c:lblAlgn val="ctr"/>
        <c:lblOffset val="0"/>
        <c:tickLblSkip val="2"/>
        <c:tickMarkSkip val="2"/>
        <c:noMultiLvlLbl val="0"/>
      </c:catAx>
      <c:valAx>
        <c:axId val="122415744"/>
        <c:scaling>
          <c:orientation val="minMax"/>
          <c:min val="29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Peak Demand (GWh/day)</a:t>
                </a:r>
              </a:p>
            </c:rich>
          </c:tx>
          <c:layout>
            <c:manualLayout>
              <c:xMode val="edge"/>
              <c:yMode val="edge"/>
              <c:x val="2.2495268925243356E-2"/>
              <c:y val="0.137255251916934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2414208"/>
        <c:crosses val="autoZero"/>
        <c:crossBetween val="midCat"/>
      </c:valAx>
      <c:catAx>
        <c:axId val="122417920"/>
        <c:scaling>
          <c:orientation val="minMax"/>
        </c:scaling>
        <c:delete val="1"/>
        <c:axPos val="b"/>
        <c:majorTickMark val="out"/>
        <c:minorTickMark val="none"/>
        <c:tickLblPos val="nextTo"/>
        <c:crossAx val="122419456"/>
        <c:crosses val="autoZero"/>
        <c:auto val="1"/>
        <c:lblAlgn val="ctr"/>
        <c:lblOffset val="100"/>
        <c:noMultiLvlLbl val="0"/>
      </c:catAx>
      <c:valAx>
        <c:axId val="122419456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Growth</a:t>
                </a:r>
              </a:p>
            </c:rich>
          </c:tx>
          <c:layout>
            <c:manualLayout>
              <c:xMode val="edge"/>
              <c:yMode val="edge"/>
              <c:x val="6.4732142857142863E-2"/>
              <c:y val="0.31372672533580359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2417920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2767880577427821"/>
          <c:y val="0.89412094076475734"/>
          <c:w val="0.5959828458942632"/>
          <c:h val="7.843178426226138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48231558915885"/>
          <c:y val="9.0196423852726151E-2"/>
          <c:w val="0.70759005692624444"/>
          <c:h val="0.63921813426062446"/>
        </c:manualLayout>
      </c:layout>
      <c:areaChart>
        <c:grouping val="stacked"/>
        <c:varyColors val="0"/>
        <c:ser>
          <c:idx val="0"/>
          <c:order val="0"/>
          <c:tx>
            <c:v>LDZ Peak</c:v>
          </c:tx>
          <c:spPr>
            <a:solidFill>
              <a:srgbClr val="FA461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'Chapter3-Demand'!$C$59:$V$59</c:f>
              <c:strCache>
                <c:ptCount val="20"/>
                <c:pt idx="0">
                  <c:v>15/16</c:v>
                </c:pt>
                <c:pt idx="1">
                  <c:v>16/17</c:v>
                </c:pt>
                <c:pt idx="2">
                  <c:v>17/18</c:v>
                </c:pt>
                <c:pt idx="3">
                  <c:v>18/19</c:v>
                </c:pt>
                <c:pt idx="4">
                  <c:v>19/20</c:v>
                </c:pt>
                <c:pt idx="5">
                  <c:v>20/21</c:v>
                </c:pt>
                <c:pt idx="6">
                  <c:v>21/22</c:v>
                </c:pt>
                <c:pt idx="7">
                  <c:v>22/23</c:v>
                </c:pt>
                <c:pt idx="8">
                  <c:v>23/24</c:v>
                </c:pt>
                <c:pt idx="9">
                  <c:v>24/25</c:v>
                </c:pt>
                <c:pt idx="10">
                  <c:v>25/26</c:v>
                </c:pt>
                <c:pt idx="11">
                  <c:v>26/27</c:v>
                </c:pt>
                <c:pt idx="12">
                  <c:v>27/28</c:v>
                </c:pt>
                <c:pt idx="13">
                  <c:v>28/29</c:v>
                </c:pt>
                <c:pt idx="14">
                  <c:v>29/30</c:v>
                </c:pt>
                <c:pt idx="15">
                  <c:v>30/31</c:v>
                </c:pt>
                <c:pt idx="16">
                  <c:v>31/32</c:v>
                </c:pt>
                <c:pt idx="17">
                  <c:v>32/33</c:v>
                </c:pt>
                <c:pt idx="18">
                  <c:v>33/34</c:v>
                </c:pt>
                <c:pt idx="19">
                  <c:v>34/35</c:v>
                </c:pt>
              </c:strCache>
            </c:strRef>
          </c:cat>
          <c:val>
            <c:numRef>
              <c:f>'Chapter3-Demand'!$C$60:$V$60</c:f>
              <c:numCache>
                <c:formatCode>0</c:formatCode>
                <c:ptCount val="20"/>
                <c:pt idx="0">
                  <c:v>413.11799999999999</c:v>
                </c:pt>
                <c:pt idx="1">
                  <c:v>404.87536167000002</c:v>
                </c:pt>
                <c:pt idx="2">
                  <c:v>402.96233991999998</c:v>
                </c:pt>
                <c:pt idx="3">
                  <c:v>405.38370945999998</c:v>
                </c:pt>
                <c:pt idx="4">
                  <c:v>406.56</c:v>
                </c:pt>
                <c:pt idx="5">
                  <c:v>410.65697979999999</c:v>
                </c:pt>
                <c:pt idx="6">
                  <c:v>409.70771162999995</c:v>
                </c:pt>
                <c:pt idx="7">
                  <c:v>412.60016352999992</c:v>
                </c:pt>
                <c:pt idx="8">
                  <c:v>389.86127519999997</c:v>
                </c:pt>
                <c:pt idx="9">
                  <c:v>386.62450204999999</c:v>
                </c:pt>
                <c:pt idx="10">
                  <c:v>391.79246733000002</c:v>
                </c:pt>
                <c:pt idx="11">
                  <c:v>396.20835717</c:v>
                </c:pt>
                <c:pt idx="12">
                  <c:v>396.53016149000001</c:v>
                </c:pt>
                <c:pt idx="13">
                  <c:v>400.12563604999997</c:v>
                </c:pt>
                <c:pt idx="14">
                  <c:v>395.31163209000005</c:v>
                </c:pt>
                <c:pt idx="15">
                  <c:v>388.32937287000004</c:v>
                </c:pt>
                <c:pt idx="16">
                  <c:v>380.06294873000002</c:v>
                </c:pt>
                <c:pt idx="17">
                  <c:v>374.08888495999997</c:v>
                </c:pt>
                <c:pt idx="18">
                  <c:v>365.61614463000001</c:v>
                </c:pt>
                <c:pt idx="19">
                  <c:v>356.41889374000004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91-4AA1-B888-01CAF68DA7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018880"/>
        <c:axId val="125020416"/>
      </c:areaChart>
      <c:lineChart>
        <c:grouping val="standard"/>
        <c:varyColors val="0"/>
        <c:ser>
          <c:idx val="2"/>
          <c:order val="1"/>
          <c:tx>
            <c:v>Total Growth</c:v>
          </c:tx>
          <c:spPr>
            <a:ln w="25400">
              <a:solidFill>
                <a:srgbClr val="373A36"/>
              </a:solidFill>
              <a:prstDash val="solid"/>
            </a:ln>
          </c:spPr>
          <c:marker>
            <c:symbol val="none"/>
          </c:marker>
          <c:dPt>
            <c:idx val="9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2-E891-4AA1-B888-01CAF68DA739}"/>
              </c:ext>
            </c:extLst>
          </c:dPt>
          <c:dPt>
            <c:idx val="10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4-E891-4AA1-B888-01CAF68DA739}"/>
              </c:ext>
            </c:extLst>
          </c:dPt>
          <c:dPt>
            <c:idx val="11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6-E891-4AA1-B888-01CAF68DA739}"/>
              </c:ext>
            </c:extLst>
          </c:dPt>
          <c:dPt>
            <c:idx val="12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8-E891-4AA1-B888-01CAF68DA739}"/>
              </c:ext>
            </c:extLst>
          </c:dPt>
          <c:dPt>
            <c:idx val="13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A-E891-4AA1-B888-01CAF68DA739}"/>
              </c:ext>
            </c:extLst>
          </c:dPt>
          <c:dPt>
            <c:idx val="14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C-E891-4AA1-B888-01CAF68DA739}"/>
              </c:ext>
            </c:extLst>
          </c:dPt>
          <c:dPt>
            <c:idx val="15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E-E891-4AA1-B888-01CAF68DA739}"/>
              </c:ext>
            </c:extLst>
          </c:dPt>
          <c:dPt>
            <c:idx val="16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10-E891-4AA1-B888-01CAF68DA739}"/>
              </c:ext>
            </c:extLst>
          </c:dPt>
          <c:dPt>
            <c:idx val="17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12-E891-4AA1-B888-01CAF68DA739}"/>
              </c:ext>
            </c:extLst>
          </c:dPt>
          <c:dPt>
            <c:idx val="18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14-E891-4AA1-B888-01CAF68DA739}"/>
              </c:ext>
            </c:extLst>
          </c:dPt>
          <c:dPt>
            <c:idx val="19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16-E891-4AA1-B888-01CAF68DA739}"/>
              </c:ext>
            </c:extLst>
          </c:dPt>
          <c:val>
            <c:numRef>
              <c:f>'Chapter3-Demand'!$C$61:$V$61</c:f>
              <c:numCache>
                <c:formatCode>0.0%</c:formatCode>
                <c:ptCount val="20"/>
                <c:pt idx="0">
                  <c:v>-0.12183643189055218</c:v>
                </c:pt>
                <c:pt idx="1">
                  <c:v>-1.9952261411993612E-2</c:v>
                </c:pt>
                <c:pt idx="2">
                  <c:v>-4.7249645967819588E-3</c:v>
                </c:pt>
                <c:pt idx="3">
                  <c:v>6.008922671237006E-3</c:v>
                </c:pt>
                <c:pt idx="4">
                  <c:v>2.9016719531402184E-3</c:v>
                </c:pt>
                <c:pt idx="5">
                  <c:v>1.0077183687524562E-2</c:v>
                </c:pt>
                <c:pt idx="6">
                  <c:v>-2.3115841607327745E-3</c:v>
                </c:pt>
                <c:pt idx="7">
                  <c:v>7.0597936477507488E-3</c:v>
                </c:pt>
                <c:pt idx="8">
                  <c:v>-5.5111195631764746E-2</c:v>
                </c:pt>
                <c:pt idx="9">
                  <c:v>-8.3023715252034253E-3</c:v>
                </c:pt>
                <c:pt idx="10">
                  <c:v>1.3366885059270476E-2</c:v>
                </c:pt>
                <c:pt idx="11">
                  <c:v>1.1270992191589405E-2</c:v>
                </c:pt>
                <c:pt idx="12">
                  <c:v>8.1220982388803271E-4</c:v>
                </c:pt>
                <c:pt idx="13">
                  <c:v>9.0673419305346593E-3</c:v>
                </c:pt>
                <c:pt idx="14">
                  <c:v>-1.2031231009148241E-2</c:v>
                </c:pt>
                <c:pt idx="15">
                  <c:v>-1.7662670797428906E-2</c:v>
                </c:pt>
                <c:pt idx="16">
                  <c:v>-2.1287146215353003E-2</c:v>
                </c:pt>
                <c:pt idx="17">
                  <c:v>-1.5718616586969832E-2</c:v>
                </c:pt>
                <c:pt idx="18">
                  <c:v>-2.2649003139737566E-2</c:v>
                </c:pt>
                <c:pt idx="19">
                  <c:v>-2.5155483490225772E-2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E891-4AA1-B888-01CAF68DA7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34880"/>
        <c:axId val="125036416"/>
      </c:lineChart>
      <c:catAx>
        <c:axId val="12501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5020416"/>
        <c:crosses val="autoZero"/>
        <c:auto val="1"/>
        <c:lblAlgn val="ctr"/>
        <c:lblOffset val="0"/>
        <c:tickLblSkip val="2"/>
        <c:tickMarkSkip val="2"/>
        <c:noMultiLvlLbl val="0"/>
      </c:catAx>
      <c:valAx>
        <c:axId val="125020416"/>
        <c:scaling>
          <c:orientation val="minMax"/>
          <c:min val="38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Peak Demand (GWh/day)</a:t>
                </a:r>
              </a:p>
            </c:rich>
          </c:tx>
          <c:layout>
            <c:manualLayout>
              <c:xMode val="edge"/>
              <c:yMode val="edge"/>
              <c:x val="1.0502324931347482E-2"/>
              <c:y val="0.137255251916934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5018880"/>
        <c:crosses val="autoZero"/>
        <c:crossBetween val="midCat"/>
        <c:majorUnit val="10"/>
      </c:valAx>
      <c:catAx>
        <c:axId val="125034880"/>
        <c:scaling>
          <c:orientation val="minMax"/>
        </c:scaling>
        <c:delete val="1"/>
        <c:axPos val="b"/>
        <c:majorTickMark val="out"/>
        <c:minorTickMark val="none"/>
        <c:tickLblPos val="nextTo"/>
        <c:crossAx val="125036416"/>
        <c:crosses val="autoZero"/>
        <c:auto val="1"/>
        <c:lblAlgn val="ctr"/>
        <c:lblOffset val="100"/>
        <c:noMultiLvlLbl val="0"/>
      </c:catAx>
      <c:valAx>
        <c:axId val="125036416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Growth</a:t>
                </a:r>
              </a:p>
            </c:rich>
          </c:tx>
          <c:layout>
            <c:manualLayout>
              <c:xMode val="edge"/>
              <c:yMode val="edge"/>
              <c:x val="4.6875E-2"/>
              <c:y val="0.31372672533580359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5034880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2544666291713536"/>
          <c:y val="0.89412094076475734"/>
          <c:w val="0.59821498875140611"/>
          <c:h val="7.843178426226138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178587971919438"/>
          <c:y val="9.4118007498496858E-2"/>
          <c:w val="0.71205434750622065"/>
          <c:h val="0.65882605248947801"/>
        </c:manualLayout>
      </c:layout>
      <c:lineChart>
        <c:grouping val="standard"/>
        <c:varyColors val="0"/>
        <c:ser>
          <c:idx val="0"/>
          <c:order val="0"/>
          <c:tx>
            <c:strRef>
              <c:f>'Chapter3-Demand'!$B$107</c:f>
              <c:strCache>
                <c:ptCount val="1"/>
                <c:pt idx="0">
                  <c:v>2024 Forecast</c:v>
                </c:pt>
              </c:strCache>
            </c:strRef>
          </c:tx>
          <c:spPr>
            <a:ln w="38100">
              <a:solidFill>
                <a:srgbClr val="FC977C"/>
              </a:solidFill>
              <a:prstDash val="solid"/>
            </a:ln>
          </c:spPr>
          <c:marker>
            <c:symbol val="none"/>
          </c:marker>
          <c:cat>
            <c:numRef>
              <c:f>'Chapter3-Demand'!$C$106:$L$106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'Chapter3-Demand'!$C$107:$L$107</c:f>
              <c:numCache>
                <c:formatCode>0.00</c:formatCode>
                <c:ptCount val="10"/>
                <c:pt idx="0">
                  <c:v>64.129434082000003</c:v>
                </c:pt>
                <c:pt idx="1">
                  <c:v>63.789718269999995</c:v>
                </c:pt>
                <c:pt idx="2">
                  <c:v>63.061755003999998</c:v>
                </c:pt>
                <c:pt idx="3">
                  <c:v>62.972302922000004</c:v>
                </c:pt>
                <c:pt idx="4">
                  <c:v>62.972302922000004</c:v>
                </c:pt>
                <c:pt idx="5">
                  <c:v>63.099984450000001</c:v>
                </c:pt>
                <c:pt idx="6">
                  <c:v>62.579861995000002</c:v>
                </c:pt>
                <c:pt idx="7">
                  <c:v>61.952554859999999</c:v>
                </c:pt>
                <c:pt idx="8">
                  <c:v>61.291632166000007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F4-4E5D-8956-8A5B1946A329}"/>
            </c:ext>
          </c:extLst>
        </c:ser>
        <c:ser>
          <c:idx val="1"/>
          <c:order val="1"/>
          <c:tx>
            <c:strRef>
              <c:f>'Chapter3-Demand'!$B$108</c:f>
              <c:strCache>
                <c:ptCount val="1"/>
                <c:pt idx="0">
                  <c:v>2025 Forecast</c:v>
                </c:pt>
              </c:strCache>
            </c:strRef>
          </c:tx>
          <c:spPr>
            <a:ln w="38100">
              <a:solidFill>
                <a:srgbClr val="FA4616"/>
              </a:solidFill>
              <a:prstDash val="solid"/>
            </a:ln>
          </c:spPr>
          <c:marker>
            <c:symbol val="none"/>
          </c:marker>
          <c:cat>
            <c:numRef>
              <c:f>'Chapter3-Demand'!$C$106:$L$106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'Chapter3-Demand'!$C$108:$L$108</c:f>
              <c:numCache>
                <c:formatCode>0.00</c:formatCode>
                <c:ptCount val="10"/>
                <c:pt idx="0">
                  <c:v>62.315058700000002</c:v>
                </c:pt>
                <c:pt idx="1">
                  <c:v>62.881046335999997</c:v>
                </c:pt>
                <c:pt idx="2">
                  <c:v>63.216540852999998</c:v>
                </c:pt>
                <c:pt idx="3">
                  <c:v>63.429542520000005</c:v>
                </c:pt>
                <c:pt idx="4">
                  <c:v>63.234258736000001</c:v>
                </c:pt>
                <c:pt idx="5">
                  <c:v>62.149087399999999</c:v>
                </c:pt>
                <c:pt idx="6">
                  <c:v>60.940796380000002</c:v>
                </c:pt>
                <c:pt idx="7">
                  <c:v>59.656081313000001</c:v>
                </c:pt>
                <c:pt idx="8">
                  <c:v>58.242379604</c:v>
                </c:pt>
                <c:pt idx="9">
                  <c:v>56.569040295000001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F4-4E5D-8956-8A5B1946A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955776"/>
        <c:axId val="134957312"/>
      </c:lineChart>
      <c:lineChart>
        <c:grouping val="standard"/>
        <c:varyColors val="0"/>
        <c:ser>
          <c:idx val="2"/>
          <c:order val="2"/>
          <c:tx>
            <c:strRef>
              <c:f>'Chapter3-Demand'!$B$109</c:f>
              <c:strCache>
                <c:ptCount val="1"/>
                <c:pt idx="0">
                  <c:v>% Change</c:v>
                </c:pt>
              </c:strCache>
            </c:strRef>
          </c:tx>
          <c:spPr>
            <a:ln w="38100">
              <a:solidFill>
                <a:srgbClr val="373A36"/>
              </a:solidFill>
              <a:prstDash val="solid"/>
            </a:ln>
          </c:spPr>
          <c:marker>
            <c:symbol val="none"/>
          </c:marker>
          <c:val>
            <c:numRef>
              <c:f>'Chapter3-Demand'!$C$109:$L$109</c:f>
              <c:numCache>
                <c:formatCode>0.0%</c:formatCode>
                <c:ptCount val="10"/>
                <c:pt idx="0">
                  <c:v>-2.8292396587813715E-2</c:v>
                </c:pt>
                <c:pt idx="1">
                  <c:v>-1.4244802432798038E-2</c:v>
                </c:pt>
                <c:pt idx="2">
                  <c:v>2.4545122315448014E-3</c:v>
                </c:pt>
                <c:pt idx="3">
                  <c:v>7.2609635789619466E-3</c:v>
                </c:pt>
                <c:pt idx="4">
                  <c:v>4.1598576174745518E-3</c:v>
                </c:pt>
                <c:pt idx="5">
                  <c:v>-1.5069687548869146E-2</c:v>
                </c:pt>
                <c:pt idx="6">
                  <c:v>-2.619158244757647E-2</c:v>
                </c:pt>
                <c:pt idx="7">
                  <c:v>-3.7068262191761979E-2</c:v>
                </c:pt>
                <c:pt idx="8">
                  <c:v>-4.9749899851606542E-2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F4-4E5D-8956-8A5B1946A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959488"/>
        <c:axId val="134961024"/>
      </c:lineChart>
      <c:catAx>
        <c:axId val="13495577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4957312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34957312"/>
        <c:scaling>
          <c:orientation val="minMax"/>
          <c:min val="59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Throughput (TWh)</a:t>
                </a:r>
              </a:p>
            </c:rich>
          </c:tx>
          <c:layout>
            <c:manualLayout>
              <c:xMode val="edge"/>
              <c:yMode val="edge"/>
              <c:x val="1.5625E-2"/>
              <c:y val="0.2117655293088364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4955776"/>
        <c:crosses val="autoZero"/>
        <c:crossBetween val="between"/>
      </c:valAx>
      <c:catAx>
        <c:axId val="134959488"/>
        <c:scaling>
          <c:orientation val="minMax"/>
        </c:scaling>
        <c:delete val="1"/>
        <c:axPos val="b"/>
        <c:majorTickMark val="out"/>
        <c:minorTickMark val="none"/>
        <c:tickLblPos val="nextTo"/>
        <c:crossAx val="134961024"/>
        <c:crosses val="autoZero"/>
        <c:auto val="1"/>
        <c:lblAlgn val="ctr"/>
        <c:lblOffset val="100"/>
        <c:noMultiLvlLbl val="0"/>
      </c:catAx>
      <c:valAx>
        <c:axId val="13496102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Change Between Forecasts</a:t>
                </a:r>
              </a:p>
            </c:rich>
          </c:tx>
          <c:layout>
            <c:manualLayout>
              <c:xMode val="edge"/>
              <c:yMode val="edge"/>
              <c:x val="6.0267857142857144E-2"/>
              <c:y val="0.1058827646544182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4959488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722595455769401"/>
          <c:y val="0.909804094488189"/>
          <c:w val="0.6584821428571429"/>
          <c:h val="7.843137254901966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01802500918252"/>
          <c:y val="9.4118007498496858E-2"/>
          <c:w val="0.71428649279620882"/>
          <c:h val="0.64313971790639513"/>
        </c:manualLayout>
      </c:layout>
      <c:lineChart>
        <c:grouping val="standard"/>
        <c:varyColors val="0"/>
        <c:ser>
          <c:idx val="0"/>
          <c:order val="0"/>
          <c:tx>
            <c:strRef>
              <c:f>'Chapter3-Demand'!$B$93</c:f>
              <c:strCache>
                <c:ptCount val="1"/>
                <c:pt idx="0">
                  <c:v>2024 Forecast</c:v>
                </c:pt>
              </c:strCache>
            </c:strRef>
          </c:tx>
          <c:spPr>
            <a:ln w="38100">
              <a:solidFill>
                <a:srgbClr val="FC977C"/>
              </a:solidFill>
              <a:prstDash val="solid"/>
            </a:ln>
          </c:spPr>
          <c:marker>
            <c:symbol val="none"/>
          </c:marker>
          <c:cat>
            <c:numRef>
              <c:f>'Chapter3-Demand'!$C$92:$L$92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'Chapter3-Demand'!$C$93:$L$93</c:f>
              <c:numCache>
                <c:formatCode>0.00</c:formatCode>
                <c:ptCount val="10"/>
                <c:pt idx="0">
                  <c:v>56.009944240999999</c:v>
                </c:pt>
                <c:pt idx="1">
                  <c:v>55.623098213999995</c:v>
                </c:pt>
                <c:pt idx="2">
                  <c:v>54.944813993999993</c:v>
                </c:pt>
                <c:pt idx="3">
                  <c:v>53.629785015000003</c:v>
                </c:pt>
                <c:pt idx="4">
                  <c:v>53.629785015000003</c:v>
                </c:pt>
                <c:pt idx="5">
                  <c:v>55.098099460999997</c:v>
                </c:pt>
                <c:pt idx="6">
                  <c:v>54.605071342000002</c:v>
                </c:pt>
                <c:pt idx="7">
                  <c:v>54.019814425</c:v>
                </c:pt>
                <c:pt idx="8">
                  <c:v>53.416869639999994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4A-4255-97A0-052691CC57C5}"/>
            </c:ext>
          </c:extLst>
        </c:ser>
        <c:ser>
          <c:idx val="1"/>
          <c:order val="1"/>
          <c:tx>
            <c:strRef>
              <c:f>'Chapter3-Demand'!$B$94</c:f>
              <c:strCache>
                <c:ptCount val="1"/>
                <c:pt idx="0">
                  <c:v>2025 Forecast</c:v>
                </c:pt>
              </c:strCache>
            </c:strRef>
          </c:tx>
          <c:spPr>
            <a:ln w="38100">
              <a:solidFill>
                <a:srgbClr val="FA4616"/>
              </a:solidFill>
              <a:prstDash val="solid"/>
            </a:ln>
          </c:spPr>
          <c:marker>
            <c:symbol val="none"/>
          </c:marker>
          <c:cat>
            <c:numRef>
              <c:f>'Chapter3-Demand'!$C$92:$L$92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'Chapter3-Demand'!$C$94:$L$94</c:f>
              <c:numCache>
                <c:formatCode>0.00</c:formatCode>
                <c:ptCount val="10"/>
                <c:pt idx="0">
                  <c:v>54.132220415000006</c:v>
                </c:pt>
                <c:pt idx="1">
                  <c:v>54.506746418000006</c:v>
                </c:pt>
                <c:pt idx="2">
                  <c:v>54.695948162000001</c:v>
                </c:pt>
                <c:pt idx="3">
                  <c:v>54.747719670999999</c:v>
                </c:pt>
                <c:pt idx="4">
                  <c:v>54.510195565000004</c:v>
                </c:pt>
                <c:pt idx="5">
                  <c:v>53.528349155999997</c:v>
                </c:pt>
                <c:pt idx="6">
                  <c:v>52.442944490999999</c:v>
                </c:pt>
                <c:pt idx="7">
                  <c:v>51.300148543000006</c:v>
                </c:pt>
                <c:pt idx="8">
                  <c:v>50.040874922</c:v>
                </c:pt>
                <c:pt idx="9">
                  <c:v>48.603672824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4A-4255-97A0-052691CC57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000832"/>
        <c:axId val="135002368"/>
      </c:lineChart>
      <c:lineChart>
        <c:grouping val="standard"/>
        <c:varyColors val="0"/>
        <c:ser>
          <c:idx val="2"/>
          <c:order val="2"/>
          <c:tx>
            <c:strRef>
              <c:f>'Chapter3-Demand'!$B$95</c:f>
              <c:strCache>
                <c:ptCount val="1"/>
                <c:pt idx="0">
                  <c:v>% Change</c:v>
                </c:pt>
              </c:strCache>
            </c:strRef>
          </c:tx>
          <c:spPr>
            <a:ln w="38100">
              <a:solidFill>
                <a:srgbClr val="373A36"/>
              </a:solidFill>
              <a:prstDash val="solid"/>
            </a:ln>
          </c:spPr>
          <c:marker>
            <c:symbol val="none"/>
          </c:marker>
          <c:val>
            <c:numRef>
              <c:f>'Chapter3-Demand'!$C$95:$L$95</c:f>
              <c:numCache>
                <c:formatCode>0.0%</c:formatCode>
                <c:ptCount val="10"/>
                <c:pt idx="0">
                  <c:v>-3.352482941101511E-2</c:v>
                </c:pt>
                <c:pt idx="1">
                  <c:v>-2.0069931949943241E-2</c:v>
                </c:pt>
                <c:pt idx="2">
                  <c:v>-4.5293780051229053E-3</c:v>
                </c:pt>
                <c:pt idx="3">
                  <c:v>2.0845406254888295E-2</c:v>
                </c:pt>
                <c:pt idx="4">
                  <c:v>1.6416447497482115E-2</c:v>
                </c:pt>
                <c:pt idx="5">
                  <c:v>-2.8490098939095231E-2</c:v>
                </c:pt>
                <c:pt idx="6">
                  <c:v>-3.9595715157265683E-2</c:v>
                </c:pt>
                <c:pt idx="7">
                  <c:v>-5.0345709457701344E-2</c:v>
                </c:pt>
                <c:pt idx="8">
                  <c:v>-6.3200909015303994E-2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4A-4255-97A0-052691CC57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147904"/>
        <c:axId val="135149440"/>
      </c:lineChart>
      <c:catAx>
        <c:axId val="13500083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noFill/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5002368"/>
        <c:crossesAt val="60"/>
        <c:auto val="1"/>
        <c:lblAlgn val="ctr"/>
        <c:lblOffset val="0"/>
        <c:tickLblSkip val="1"/>
        <c:tickMarkSkip val="1"/>
        <c:noMultiLvlLbl val="0"/>
      </c:catAx>
      <c:valAx>
        <c:axId val="135002368"/>
        <c:scaling>
          <c:orientation val="minMax"/>
          <c:min val="45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Throughput (TWh)</a:t>
                </a:r>
              </a:p>
            </c:rich>
          </c:tx>
          <c:layout>
            <c:manualLayout>
              <c:xMode val="edge"/>
              <c:yMode val="edge"/>
              <c:x val="1.822928383952006E-2"/>
              <c:y val="0.203922392053934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5000832"/>
        <c:crosses val="autoZero"/>
        <c:crossBetween val="between"/>
      </c:valAx>
      <c:catAx>
        <c:axId val="135147904"/>
        <c:scaling>
          <c:orientation val="minMax"/>
        </c:scaling>
        <c:delete val="1"/>
        <c:axPos val="b"/>
        <c:majorTickMark val="out"/>
        <c:minorTickMark val="none"/>
        <c:tickLblPos val="nextTo"/>
        <c:crossAx val="135149440"/>
        <c:crosses val="autoZero"/>
        <c:auto val="1"/>
        <c:lblAlgn val="ctr"/>
        <c:lblOffset val="100"/>
        <c:noMultiLvlLbl val="0"/>
      </c:catAx>
      <c:valAx>
        <c:axId val="13514944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Change Between Forecasts</a:t>
                </a:r>
              </a:p>
            </c:rich>
          </c:tx>
          <c:layout>
            <c:manualLayout>
              <c:xMode val="edge"/>
              <c:yMode val="edge"/>
              <c:x val="5.8035714285714288E-2"/>
              <c:y val="9.803962739951624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5147904"/>
        <c:crosses val="max"/>
        <c:crossBetween val="between"/>
        <c:majorUnit val="0.04"/>
        <c:minorUnit val="2.0000000000000005E-3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857142857142858"/>
          <c:y val="0.90980392156862744"/>
          <c:w val="0.6450892857142857"/>
          <c:h val="7.843137254901966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39300797926546"/>
          <c:y val="9.4118007498496858E-2"/>
          <c:w val="0.72098292866617331"/>
          <c:h val="0.65882605248947801"/>
        </c:manualLayout>
      </c:layout>
      <c:lineChart>
        <c:grouping val="standard"/>
        <c:varyColors val="0"/>
        <c:ser>
          <c:idx val="0"/>
          <c:order val="0"/>
          <c:tx>
            <c:strRef>
              <c:f>'Chapter3-Demand'!$B$93</c:f>
              <c:strCache>
                <c:ptCount val="1"/>
                <c:pt idx="0">
                  <c:v>2024 Forecast</c:v>
                </c:pt>
              </c:strCache>
            </c:strRef>
          </c:tx>
          <c:spPr>
            <a:ln w="38100">
              <a:solidFill>
                <a:srgbClr val="FC977C"/>
              </a:solidFill>
              <a:prstDash val="solid"/>
            </a:ln>
          </c:spPr>
          <c:marker>
            <c:symbol val="none"/>
          </c:marker>
          <c:cat>
            <c:numRef>
              <c:f>'Chapter3-Demand'!$C$113:$L$113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'Chapter3-Demand'!$C$114:$L$114</c:f>
              <c:numCache>
                <c:formatCode>0.00</c:formatCode>
                <c:ptCount val="10"/>
                <c:pt idx="0">
                  <c:v>42.737426762000005</c:v>
                </c:pt>
                <c:pt idx="1">
                  <c:v>42.418664840999995</c:v>
                </c:pt>
                <c:pt idx="2">
                  <c:v>41.839575304999997</c:v>
                </c:pt>
                <c:pt idx="3">
                  <c:v>40.878409151</c:v>
                </c:pt>
                <c:pt idx="4">
                  <c:v>40.878409151</c:v>
                </c:pt>
                <c:pt idx="5">
                  <c:v>42.065676135000004</c:v>
                </c:pt>
                <c:pt idx="6">
                  <c:v>41.720960564999999</c:v>
                </c:pt>
                <c:pt idx="7">
                  <c:v>41.316327737000002</c:v>
                </c:pt>
                <c:pt idx="8">
                  <c:v>40.906136549999999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45-4894-A6AE-F06CBDFC8767}"/>
            </c:ext>
          </c:extLst>
        </c:ser>
        <c:ser>
          <c:idx val="1"/>
          <c:order val="1"/>
          <c:tx>
            <c:strRef>
              <c:f>'Chapter3-Demand'!$B$115</c:f>
              <c:strCache>
                <c:ptCount val="1"/>
                <c:pt idx="0">
                  <c:v>2025 Forecast</c:v>
                </c:pt>
              </c:strCache>
            </c:strRef>
          </c:tx>
          <c:spPr>
            <a:ln w="38100">
              <a:solidFill>
                <a:srgbClr val="FA4616"/>
              </a:solidFill>
              <a:prstDash val="solid"/>
            </a:ln>
          </c:spPr>
          <c:marker>
            <c:symbol val="none"/>
          </c:marker>
          <c:cat>
            <c:numRef>
              <c:f>'Chapter3-Demand'!$C$113:$L$113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'Chapter3-Demand'!$C$115:$L$115</c:f>
              <c:numCache>
                <c:formatCode>0.00</c:formatCode>
                <c:ptCount val="10"/>
                <c:pt idx="0">
                  <c:v>42.447357783000001</c:v>
                </c:pt>
                <c:pt idx="1">
                  <c:v>42.898068215000002</c:v>
                </c:pt>
                <c:pt idx="2">
                  <c:v>43.200412920000005</c:v>
                </c:pt>
                <c:pt idx="3">
                  <c:v>43.344406298999999</c:v>
                </c:pt>
                <c:pt idx="4">
                  <c:v>43.268785745000002</c:v>
                </c:pt>
                <c:pt idx="5">
                  <c:v>42.56977749</c:v>
                </c:pt>
                <c:pt idx="6">
                  <c:v>41.794277008999998</c:v>
                </c:pt>
                <c:pt idx="7">
                  <c:v>40.991136654000002</c:v>
                </c:pt>
                <c:pt idx="8">
                  <c:v>40.121632043999995</c:v>
                </c:pt>
                <c:pt idx="9">
                  <c:v>39.098583242000004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45-4894-A6AE-F06CBDFC8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176960"/>
        <c:axId val="135178496"/>
      </c:lineChart>
      <c:lineChart>
        <c:grouping val="standard"/>
        <c:varyColors val="0"/>
        <c:ser>
          <c:idx val="2"/>
          <c:order val="2"/>
          <c:tx>
            <c:strRef>
              <c:f>'Chapter3-Demand'!$B$116</c:f>
              <c:strCache>
                <c:ptCount val="1"/>
                <c:pt idx="0">
                  <c:v>% Change</c:v>
                </c:pt>
              </c:strCache>
            </c:strRef>
          </c:tx>
          <c:spPr>
            <a:ln w="38100">
              <a:solidFill>
                <a:srgbClr val="373A36"/>
              </a:solidFill>
              <a:prstDash val="solid"/>
            </a:ln>
          </c:spPr>
          <c:marker>
            <c:symbol val="none"/>
          </c:marker>
          <c:val>
            <c:numRef>
              <c:f>'Chapter3-Demand'!$C$116:$L$116</c:f>
              <c:numCache>
                <c:formatCode>0.0%</c:formatCode>
                <c:ptCount val="10"/>
                <c:pt idx="0">
                  <c:v>-6.7872354743154376E-3</c:v>
                </c:pt>
                <c:pt idx="1">
                  <c:v>1.1301708240864702E-2</c:v>
                </c:pt>
                <c:pt idx="2">
                  <c:v>3.2525129738527309E-2</c:v>
                </c:pt>
                <c:pt idx="3">
                  <c:v>6.032517407639075E-2</c:v>
                </c:pt>
                <c:pt idx="4">
                  <c:v>5.8475284230612663E-2</c:v>
                </c:pt>
                <c:pt idx="5">
                  <c:v>1.1983674133329033E-2</c:v>
                </c:pt>
                <c:pt idx="6">
                  <c:v>1.7573047937325121E-3</c:v>
                </c:pt>
                <c:pt idx="7">
                  <c:v>-7.870764436520376E-3</c:v>
                </c:pt>
                <c:pt idx="8">
                  <c:v>-1.9178161815430715E-2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45-4894-A6AE-F06CBDFC8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192960"/>
        <c:axId val="135194496"/>
      </c:lineChart>
      <c:catAx>
        <c:axId val="13517696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5178496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35178496"/>
        <c:scaling>
          <c:orientation val="minMax"/>
          <c:min val="35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Throughput (TWh)</a:t>
                </a:r>
              </a:p>
            </c:rich>
          </c:tx>
          <c:layout>
            <c:manualLayout>
              <c:xMode val="edge"/>
              <c:yMode val="edge"/>
              <c:x val="1.822928383952006E-2"/>
              <c:y val="0.2117655293088364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5176960"/>
        <c:crosses val="autoZero"/>
        <c:crossBetween val="between"/>
      </c:valAx>
      <c:catAx>
        <c:axId val="135192960"/>
        <c:scaling>
          <c:orientation val="minMax"/>
        </c:scaling>
        <c:delete val="1"/>
        <c:axPos val="b"/>
        <c:majorTickMark val="out"/>
        <c:minorTickMark val="none"/>
        <c:tickLblPos val="nextTo"/>
        <c:crossAx val="135194496"/>
        <c:crosses val="autoZero"/>
        <c:auto val="1"/>
        <c:lblAlgn val="ctr"/>
        <c:lblOffset val="100"/>
        <c:noMultiLvlLbl val="0"/>
      </c:catAx>
      <c:valAx>
        <c:axId val="135194496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Change Between Forecasts</a:t>
                </a:r>
              </a:p>
            </c:rich>
          </c:tx>
          <c:layout>
            <c:manualLayout>
              <c:xMode val="edge"/>
              <c:yMode val="edge"/>
              <c:x val="4.2410714285714288E-2"/>
              <c:y val="0.1058827646544182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5192960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814663032051747"/>
          <c:y val="0.9044707611548557"/>
          <c:w val="0.6607142857142857"/>
          <c:h val="7.843137254901966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46442681931286"/>
          <c:y val="9.4118007498496858E-2"/>
          <c:w val="0.71428649279620882"/>
          <c:h val="0.65490446884370723"/>
        </c:manualLayout>
      </c:layout>
      <c:lineChart>
        <c:grouping val="standard"/>
        <c:varyColors val="0"/>
        <c:ser>
          <c:idx val="0"/>
          <c:order val="0"/>
          <c:tx>
            <c:strRef>
              <c:f>'Chapter3-Demand'!$B$93</c:f>
              <c:strCache>
                <c:ptCount val="1"/>
                <c:pt idx="0">
                  <c:v>2024 Forecast</c:v>
                </c:pt>
              </c:strCache>
            </c:strRef>
          </c:tx>
          <c:spPr>
            <a:ln w="38100">
              <a:solidFill>
                <a:srgbClr val="FC977C"/>
              </a:solidFill>
              <a:prstDash val="solid"/>
            </a:ln>
          </c:spPr>
          <c:marker>
            <c:symbol val="none"/>
          </c:marker>
          <c:cat>
            <c:numRef>
              <c:f>'Chapter3-Demand'!$C$85:$L$85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'Chapter3-Demand'!$C$86:$L$86</c:f>
              <c:numCache>
                <c:formatCode>0.00</c:formatCode>
                <c:ptCount val="10"/>
                <c:pt idx="0">
                  <c:v>40.462637887999996</c:v>
                </c:pt>
                <c:pt idx="1">
                  <c:v>40.352253119000004</c:v>
                </c:pt>
                <c:pt idx="2">
                  <c:v>39.852578899000001</c:v>
                </c:pt>
                <c:pt idx="3">
                  <c:v>38.859800258</c:v>
                </c:pt>
                <c:pt idx="4">
                  <c:v>38.859800258</c:v>
                </c:pt>
                <c:pt idx="5">
                  <c:v>39.842044833999999</c:v>
                </c:pt>
                <c:pt idx="6">
                  <c:v>39.488868757999995</c:v>
                </c:pt>
                <c:pt idx="7">
                  <c:v>39.076576791000001</c:v>
                </c:pt>
                <c:pt idx="8">
                  <c:v>38.649185682000002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49-4490-93D7-FB0904DFA03C}"/>
            </c:ext>
          </c:extLst>
        </c:ser>
        <c:ser>
          <c:idx val="1"/>
          <c:order val="1"/>
          <c:tx>
            <c:strRef>
              <c:f>'Chapter3-Demand'!$B$87</c:f>
              <c:strCache>
                <c:ptCount val="1"/>
                <c:pt idx="0">
                  <c:v>2025 Forecast</c:v>
                </c:pt>
              </c:strCache>
            </c:strRef>
          </c:tx>
          <c:spPr>
            <a:ln w="38100">
              <a:solidFill>
                <a:srgbClr val="FA4616"/>
              </a:solidFill>
              <a:prstDash val="solid"/>
            </a:ln>
          </c:spPr>
          <c:marker>
            <c:symbol val="none"/>
          </c:marker>
          <c:cat>
            <c:numRef>
              <c:f>'Chapter3-Demand'!$C$85:$L$85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'Chapter3-Demand'!$C$87:$L$87</c:f>
              <c:numCache>
                <c:formatCode>0.00</c:formatCode>
                <c:ptCount val="10"/>
                <c:pt idx="0">
                  <c:v>39.641293206</c:v>
                </c:pt>
                <c:pt idx="1">
                  <c:v>40.037241203999997</c:v>
                </c:pt>
                <c:pt idx="2">
                  <c:v>40.337123253999998</c:v>
                </c:pt>
                <c:pt idx="3">
                  <c:v>40.448553453000002</c:v>
                </c:pt>
                <c:pt idx="4">
                  <c:v>40.347946262999997</c:v>
                </c:pt>
                <c:pt idx="5">
                  <c:v>39.667127454000003</c:v>
                </c:pt>
                <c:pt idx="6">
                  <c:v>38.908580330999996</c:v>
                </c:pt>
                <c:pt idx="7">
                  <c:v>38.122922070999998</c:v>
                </c:pt>
                <c:pt idx="8">
                  <c:v>37.261225724000006</c:v>
                </c:pt>
                <c:pt idx="9">
                  <c:v>36.254995872000002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49-4490-93D7-FB0904DFA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475968"/>
        <c:axId val="135477504"/>
      </c:lineChart>
      <c:lineChart>
        <c:grouping val="standard"/>
        <c:varyColors val="0"/>
        <c:ser>
          <c:idx val="2"/>
          <c:order val="2"/>
          <c:tx>
            <c:strRef>
              <c:f>'Chapter3-Demand'!$B$88</c:f>
              <c:strCache>
                <c:ptCount val="1"/>
                <c:pt idx="0">
                  <c:v>% Change</c:v>
                </c:pt>
              </c:strCache>
            </c:strRef>
          </c:tx>
          <c:spPr>
            <a:ln w="38100">
              <a:solidFill>
                <a:srgbClr val="373A36"/>
              </a:solidFill>
              <a:prstDash val="solid"/>
            </a:ln>
          </c:spPr>
          <c:marker>
            <c:symbol val="none"/>
          </c:marker>
          <c:val>
            <c:numRef>
              <c:f>'Chapter3-Demand'!$C$88:$L$88</c:f>
              <c:numCache>
                <c:formatCode>0.0%</c:formatCode>
                <c:ptCount val="10"/>
                <c:pt idx="0">
                  <c:v>-2.0298841718462999E-2</c:v>
                </c:pt>
                <c:pt idx="1">
                  <c:v>-7.8065508280548051E-3</c:v>
                </c:pt>
                <c:pt idx="2">
                  <c:v>1.215841906311753E-2</c:v>
                </c:pt>
                <c:pt idx="3">
                  <c:v>4.0884234722048746E-2</c:v>
                </c:pt>
                <c:pt idx="4">
                  <c:v>3.829525615468482E-2</c:v>
                </c:pt>
                <c:pt idx="5">
                  <c:v>-4.3902711502078161E-3</c:v>
                </c:pt>
                <c:pt idx="6">
                  <c:v>-1.4694987353428286E-2</c:v>
                </c:pt>
                <c:pt idx="7">
                  <c:v>-2.4404766187698556E-2</c:v>
                </c:pt>
                <c:pt idx="8">
                  <c:v>-3.5911751658105638E-2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49-4490-93D7-FB0904DFA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487872"/>
        <c:axId val="135489408"/>
      </c:lineChart>
      <c:catAx>
        <c:axId val="13547596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5477504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35477504"/>
        <c:scaling>
          <c:orientation val="minMax"/>
          <c:min val="35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Throughput (TWh)</a:t>
                </a:r>
              </a:p>
            </c:rich>
          </c:tx>
          <c:layout>
            <c:manualLayout>
              <c:xMode val="edge"/>
              <c:yMode val="edge"/>
              <c:x val="1.2232802873773794E-2"/>
              <c:y val="0.2078440071459046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5475968"/>
        <c:crosses val="autoZero"/>
        <c:crossBetween val="between"/>
      </c:valAx>
      <c:catAx>
        <c:axId val="135487872"/>
        <c:scaling>
          <c:orientation val="minMax"/>
        </c:scaling>
        <c:delete val="1"/>
        <c:axPos val="b"/>
        <c:majorTickMark val="out"/>
        <c:minorTickMark val="none"/>
        <c:tickLblPos val="nextTo"/>
        <c:crossAx val="135489408"/>
        <c:crosses val="autoZero"/>
        <c:auto val="1"/>
        <c:lblAlgn val="ctr"/>
        <c:lblOffset val="100"/>
        <c:noMultiLvlLbl val="0"/>
      </c:catAx>
      <c:valAx>
        <c:axId val="135489408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Change Between Forecasts</a:t>
                </a:r>
              </a:p>
            </c:rich>
          </c:tx>
          <c:layout>
            <c:manualLayout>
              <c:xMode val="edge"/>
              <c:yMode val="edge"/>
              <c:x val="3.7946428571428568E-2"/>
              <c:y val="0.10196119602696722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5487872"/>
        <c:crosses val="max"/>
        <c:crossBetween val="between"/>
        <c:majorUnit val="0.0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921796122865375"/>
          <c:y val="0.9058822047244095"/>
          <c:w val="0.6674107142857143"/>
          <c:h val="7.843137254901966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39300797926546"/>
          <c:y val="9.4118007498496858E-2"/>
          <c:w val="0.70759005692624444"/>
          <c:h val="0.65882605248947801"/>
        </c:manualLayout>
      </c:layout>
      <c:lineChart>
        <c:grouping val="standard"/>
        <c:varyColors val="0"/>
        <c:ser>
          <c:idx val="0"/>
          <c:order val="0"/>
          <c:tx>
            <c:strRef>
              <c:f>'Chapter3-Demand'!$B$93</c:f>
              <c:strCache>
                <c:ptCount val="1"/>
                <c:pt idx="0">
                  <c:v>2024 Forecast</c:v>
                </c:pt>
              </c:strCache>
            </c:strRef>
          </c:tx>
          <c:spPr>
            <a:ln w="38100">
              <a:solidFill>
                <a:srgbClr val="FC977C"/>
              </a:solidFill>
              <a:prstDash val="solid"/>
            </a:ln>
          </c:spPr>
          <c:marker>
            <c:symbol val="none"/>
          </c:marker>
          <c:cat>
            <c:numRef>
              <c:f>'Chapter3-Demand'!$C$99:$L$99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'Chapter3-Demand'!$C$100:$L$100</c:f>
              <c:numCache>
                <c:formatCode>0.00</c:formatCode>
                <c:ptCount val="10"/>
                <c:pt idx="0">
                  <c:v>49.255415921000001</c:v>
                </c:pt>
                <c:pt idx="1">
                  <c:v>48.902768899000002</c:v>
                </c:pt>
                <c:pt idx="2">
                  <c:v>48.218249081000003</c:v>
                </c:pt>
                <c:pt idx="3">
                  <c:v>47.100704162</c:v>
                </c:pt>
                <c:pt idx="4">
                  <c:v>47.100704162</c:v>
                </c:pt>
                <c:pt idx="5">
                  <c:v>48.456943655000003</c:v>
                </c:pt>
                <c:pt idx="6">
                  <c:v>48.056763560999997</c:v>
                </c:pt>
                <c:pt idx="7">
                  <c:v>47.586239233000001</c:v>
                </c:pt>
                <c:pt idx="8">
                  <c:v>47.109410586999999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65-4A66-AB96-3C5955A18DA1}"/>
            </c:ext>
          </c:extLst>
        </c:ser>
        <c:ser>
          <c:idx val="1"/>
          <c:order val="1"/>
          <c:tx>
            <c:strRef>
              <c:f>'Chapter3-Demand'!$B$101</c:f>
              <c:strCache>
                <c:ptCount val="1"/>
                <c:pt idx="0">
                  <c:v>2025 Forecast</c:v>
                </c:pt>
              </c:strCache>
            </c:strRef>
          </c:tx>
          <c:spPr>
            <a:ln w="38100">
              <a:solidFill>
                <a:srgbClr val="FA4616"/>
              </a:solidFill>
              <a:prstDash val="solid"/>
            </a:ln>
          </c:spPr>
          <c:marker>
            <c:symbol val="none"/>
          </c:marker>
          <c:cat>
            <c:numRef>
              <c:f>'Chapter3-Demand'!$C$99:$L$99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'Chapter3-Demand'!$C$101:$L$101</c:f>
              <c:numCache>
                <c:formatCode>0.00</c:formatCode>
                <c:ptCount val="10"/>
                <c:pt idx="0">
                  <c:v>48.121021321999997</c:v>
                </c:pt>
                <c:pt idx="1">
                  <c:v>48.645462277999997</c:v>
                </c:pt>
                <c:pt idx="2">
                  <c:v>49.039796488999997</c:v>
                </c:pt>
                <c:pt idx="3">
                  <c:v>49.179582619000001</c:v>
                </c:pt>
                <c:pt idx="4">
                  <c:v>49.128333794999996</c:v>
                </c:pt>
                <c:pt idx="5">
                  <c:v>48.348297242999998</c:v>
                </c:pt>
                <c:pt idx="6">
                  <c:v>47.480244640999999</c:v>
                </c:pt>
                <c:pt idx="7">
                  <c:v>46.598845609000001</c:v>
                </c:pt>
                <c:pt idx="8">
                  <c:v>45.641526822000003</c:v>
                </c:pt>
                <c:pt idx="9">
                  <c:v>44.529179097000004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65-4A66-AB96-3C5955A18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598464"/>
        <c:axId val="135600000"/>
      </c:lineChart>
      <c:lineChart>
        <c:grouping val="standard"/>
        <c:varyColors val="0"/>
        <c:ser>
          <c:idx val="2"/>
          <c:order val="2"/>
          <c:tx>
            <c:strRef>
              <c:f>'Chapter3-Demand'!$B$102</c:f>
              <c:strCache>
                <c:ptCount val="1"/>
                <c:pt idx="0">
                  <c:v>% Change</c:v>
                </c:pt>
              </c:strCache>
            </c:strRef>
          </c:tx>
          <c:spPr>
            <a:ln w="38100">
              <a:solidFill>
                <a:srgbClr val="373A36"/>
              </a:solidFill>
              <a:prstDash val="solid"/>
            </a:ln>
          </c:spPr>
          <c:marker>
            <c:symbol val="none"/>
          </c:marker>
          <c:val>
            <c:numRef>
              <c:f>'Chapter3-Demand'!$C$102:$L$102</c:f>
              <c:numCache>
                <c:formatCode>0.0%</c:formatCode>
                <c:ptCount val="10"/>
                <c:pt idx="0">
                  <c:v>-2.303086021686309E-2</c:v>
                </c:pt>
                <c:pt idx="1">
                  <c:v>-5.2615961589296961E-3</c:v>
                </c:pt>
                <c:pt idx="2">
                  <c:v>1.7038101209770336E-2</c:v>
                </c:pt>
                <c:pt idx="3">
                  <c:v>4.4136886995358414E-2</c:v>
                </c:pt>
                <c:pt idx="4">
                  <c:v>4.3048817827140928E-2</c:v>
                </c:pt>
                <c:pt idx="5">
                  <c:v>-2.2421226723158237E-3</c:v>
                </c:pt>
                <c:pt idx="6">
                  <c:v>-1.1996623935529992E-2</c:v>
                </c:pt>
                <c:pt idx="7">
                  <c:v>-2.0749562056487616E-2</c:v>
                </c:pt>
                <c:pt idx="8">
                  <c:v>-3.1159034823608336E-2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65-4A66-AB96-3C5955A18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602176"/>
        <c:axId val="135603712"/>
      </c:lineChart>
      <c:catAx>
        <c:axId val="13559846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5600000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35600000"/>
        <c:scaling>
          <c:orientation val="minMax"/>
          <c:min val="42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Throughput (TWh)</a:t>
                </a:r>
              </a:p>
            </c:rich>
          </c:tx>
          <c:layout>
            <c:manualLayout>
              <c:xMode val="edge"/>
              <c:yMode val="edge"/>
              <c:x val="1.822928383952006E-2"/>
              <c:y val="0.2117655293088364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5598464"/>
        <c:crosses val="autoZero"/>
        <c:crossBetween val="between"/>
      </c:valAx>
      <c:catAx>
        <c:axId val="135602176"/>
        <c:scaling>
          <c:orientation val="minMax"/>
        </c:scaling>
        <c:delete val="1"/>
        <c:axPos val="b"/>
        <c:majorTickMark val="out"/>
        <c:minorTickMark val="none"/>
        <c:tickLblPos val="nextTo"/>
        <c:crossAx val="135603712"/>
        <c:crosses val="autoZero"/>
        <c:auto val="1"/>
        <c:lblAlgn val="ctr"/>
        <c:lblOffset val="100"/>
        <c:noMultiLvlLbl val="0"/>
      </c:catAx>
      <c:valAx>
        <c:axId val="135603712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Change Between Forecasts</a:t>
                </a:r>
              </a:p>
            </c:rich>
          </c:tx>
          <c:layout>
            <c:manualLayout>
              <c:xMode val="edge"/>
              <c:yMode val="edge"/>
              <c:x val="4.4642857142857144E-2"/>
              <c:y val="9.803962739951624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5602176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4562818708569777"/>
          <c:y val="0.909804094488189"/>
          <c:w val="0.6674107142857143"/>
          <c:h val="7.843137254901966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76134968328576"/>
          <c:y val="7.2413793103448282E-2"/>
          <c:w val="0.67319046713558273"/>
          <c:h val="0.7586206896551723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'Appendix 2'!$B$56</c:f>
              <c:strCache>
                <c:ptCount val="1"/>
                <c:pt idx="0">
                  <c:v>0 to 73 MWh</c:v>
                </c:pt>
              </c:strCache>
            </c:strRef>
          </c:tx>
          <c:spPr>
            <a:solidFill>
              <a:srgbClr val="01426A"/>
            </a:solidFill>
            <a:ln w="25400">
              <a:noFill/>
            </a:ln>
          </c:spPr>
          <c:invertIfNegative val="0"/>
          <c:cat>
            <c:numRef>
              <c:f>'Appendix 2'!$C$55:$L$55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'Appendix 2'!$C$56:$L$56</c:f>
              <c:numCache>
                <c:formatCode>0.0</c:formatCode>
                <c:ptCount val="10"/>
                <c:pt idx="0">
                  <c:v>37.501037441999998</c:v>
                </c:pt>
                <c:pt idx="1">
                  <c:v>38.148942140999999</c:v>
                </c:pt>
                <c:pt idx="2">
                  <c:v>38.720400392000002</c:v>
                </c:pt>
                <c:pt idx="3">
                  <c:v>39.128492893000001</c:v>
                </c:pt>
                <c:pt idx="4">
                  <c:v>39.324853740000002</c:v>
                </c:pt>
                <c:pt idx="5">
                  <c:v>38.699305893999998</c:v>
                </c:pt>
                <c:pt idx="6">
                  <c:v>37.966799969</c:v>
                </c:pt>
                <c:pt idx="7">
                  <c:v>37.221418651</c:v>
                </c:pt>
                <c:pt idx="8">
                  <c:v>36.450081273000002</c:v>
                </c:pt>
                <c:pt idx="9">
                  <c:v>35.653698602999995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F7-4CAA-9372-CAB6463A9448}"/>
            </c:ext>
          </c:extLst>
        </c:ser>
        <c:ser>
          <c:idx val="1"/>
          <c:order val="1"/>
          <c:tx>
            <c:strRef>
              <c:f>'Appendix 2'!$B$57</c:f>
              <c:strCache>
                <c:ptCount val="1"/>
                <c:pt idx="0">
                  <c:v>73 to 732 MWh</c:v>
                </c:pt>
              </c:strCache>
            </c:strRef>
          </c:tx>
          <c:spPr>
            <a:solidFill>
              <a:srgbClr val="FA4616"/>
            </a:solidFill>
            <a:ln w="25400">
              <a:noFill/>
            </a:ln>
          </c:spPr>
          <c:invertIfNegative val="0"/>
          <c:cat>
            <c:numRef>
              <c:f>'Appendix 2'!$C$55:$L$55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'Appendix 2'!$C$57:$L$57</c:f>
              <c:numCache>
                <c:formatCode>0.0</c:formatCode>
                <c:ptCount val="10"/>
                <c:pt idx="0">
                  <c:v>5.2510137511000003</c:v>
                </c:pt>
                <c:pt idx="1">
                  <c:v>5.3148870851999996</c:v>
                </c:pt>
                <c:pt idx="2">
                  <c:v>5.3574896759000001</c:v>
                </c:pt>
                <c:pt idx="3">
                  <c:v>5.3764743112</c:v>
                </c:pt>
                <c:pt idx="4">
                  <c:v>5.3930159805000004</c:v>
                </c:pt>
                <c:pt idx="5">
                  <c:v>5.3721100828999999</c:v>
                </c:pt>
                <c:pt idx="6">
                  <c:v>5.3415908477</c:v>
                </c:pt>
                <c:pt idx="7">
                  <c:v>5.2986103911999995</c:v>
                </c:pt>
                <c:pt idx="8">
                  <c:v>5.2223353302</c:v>
                </c:pt>
                <c:pt idx="9">
                  <c:v>5.0804084783999999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F7-4CAA-9372-CAB6463A9448}"/>
            </c:ext>
          </c:extLst>
        </c:ser>
        <c:ser>
          <c:idx val="2"/>
          <c:order val="2"/>
          <c:tx>
            <c:strRef>
              <c:f>'Appendix 2'!$B$58</c:f>
              <c:strCache>
                <c:ptCount val="1"/>
                <c:pt idx="0">
                  <c:v>NDM &gt;732 MWh </c:v>
                </c:pt>
              </c:strCache>
            </c:strRef>
          </c:tx>
          <c:spPr>
            <a:solidFill>
              <a:srgbClr val="69B3E7"/>
            </a:solidFill>
            <a:ln w="25400">
              <a:noFill/>
            </a:ln>
          </c:spPr>
          <c:invertIfNegative val="0"/>
          <c:cat>
            <c:numRef>
              <c:f>'Appendix 2'!$C$55:$L$55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'Appendix 2'!$C$58:$L$58</c:f>
              <c:numCache>
                <c:formatCode>0.0</c:formatCode>
                <c:ptCount val="10"/>
                <c:pt idx="0">
                  <c:v>7.9437662823999995</c:v>
                </c:pt>
                <c:pt idx="1">
                  <c:v>7.9245995246000005</c:v>
                </c:pt>
                <c:pt idx="2">
                  <c:v>7.8477129242999997</c:v>
                </c:pt>
                <c:pt idx="3">
                  <c:v>7.6950855402</c:v>
                </c:pt>
                <c:pt idx="4">
                  <c:v>7.5349206996999998</c:v>
                </c:pt>
                <c:pt idx="5">
                  <c:v>7.3817404201999999</c:v>
                </c:pt>
                <c:pt idx="6">
                  <c:v>7.2323231406000001</c:v>
                </c:pt>
                <c:pt idx="7">
                  <c:v>7.0779487428000003</c:v>
                </c:pt>
                <c:pt idx="8">
                  <c:v>6.8903851425000004</c:v>
                </c:pt>
                <c:pt idx="9">
                  <c:v>6.6202994177000001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F7-4CAA-9372-CAB6463A9448}"/>
            </c:ext>
          </c:extLst>
        </c:ser>
        <c:ser>
          <c:idx val="3"/>
          <c:order val="3"/>
          <c:tx>
            <c:strRef>
              <c:f>'Appendix 2'!$B$60</c:f>
              <c:strCache>
                <c:ptCount val="1"/>
                <c:pt idx="0">
                  <c:v>Total DM</c:v>
                </c:pt>
              </c:strCache>
            </c:strRef>
          </c:tx>
          <c:spPr>
            <a:solidFill>
              <a:srgbClr val="FDB29D"/>
            </a:solidFill>
            <a:ln w="25400">
              <a:noFill/>
            </a:ln>
          </c:spPr>
          <c:invertIfNegative val="0"/>
          <c:cat>
            <c:numRef>
              <c:f>'Appendix 2'!$C$55:$L$55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'Appendix 2'!$C$60:$L$60</c:f>
              <c:numCache>
                <c:formatCode>0.0</c:formatCode>
                <c:ptCount val="10"/>
                <c:pt idx="0">
                  <c:v>11.362022047</c:v>
                </c:pt>
                <c:pt idx="1">
                  <c:v>11.245905257</c:v>
                </c:pt>
                <c:pt idx="2">
                  <c:v>11.043170737000001</c:v>
                </c:pt>
                <c:pt idx="3">
                  <c:v>10.984328132</c:v>
                </c:pt>
                <c:pt idx="4">
                  <c:v>10.744495713000001</c:v>
                </c:pt>
                <c:pt idx="5">
                  <c:v>10.469218675</c:v>
                </c:pt>
                <c:pt idx="6">
                  <c:v>10.184370095</c:v>
                </c:pt>
                <c:pt idx="7">
                  <c:v>9.8513007875999996</c:v>
                </c:pt>
                <c:pt idx="8">
                  <c:v>9.4808518311000007</c:v>
                </c:pt>
                <c:pt idx="9">
                  <c:v>9.0236611931999988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F7-4CAA-9372-CAB6463A9448}"/>
            </c:ext>
          </c:extLst>
        </c:ser>
        <c:ser>
          <c:idx val="9"/>
          <c:order val="4"/>
          <c:tx>
            <c:strRef>
              <c:f>'Appendix 2'!$B$63</c:f>
              <c:strCache>
                <c:ptCount val="1"/>
                <c:pt idx="0">
                  <c:v>Shrinkage</c:v>
                </c:pt>
              </c:strCache>
            </c:strRef>
          </c:tx>
          <c:spPr>
            <a:solidFill>
              <a:srgbClr val="004C45"/>
            </a:solidFill>
            <a:ln w="25400">
              <a:noFill/>
            </a:ln>
          </c:spPr>
          <c:invertIfNegative val="0"/>
          <c:cat>
            <c:numRef>
              <c:f>'Appendix 2'!$C$55:$L$55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'Appendix 2'!$C$63:$L$63</c:f>
              <c:numCache>
                <c:formatCode>0.0</c:formatCode>
                <c:ptCount val="10"/>
                <c:pt idx="0">
                  <c:v>0.25721917808</c:v>
                </c:pt>
                <c:pt idx="1">
                  <c:v>0.24671232876999999</c:v>
                </c:pt>
                <c:pt idx="2">
                  <c:v>0.24776712329</c:v>
                </c:pt>
                <c:pt idx="3">
                  <c:v>0.24516164384</c:v>
                </c:pt>
                <c:pt idx="4">
                  <c:v>0.23697260274000001</c:v>
                </c:pt>
                <c:pt idx="5">
                  <c:v>0.22671232877</c:v>
                </c:pt>
                <c:pt idx="6">
                  <c:v>0.21571232876999999</c:v>
                </c:pt>
                <c:pt idx="7">
                  <c:v>0.20680273973000002</c:v>
                </c:pt>
                <c:pt idx="8">
                  <c:v>0.1987260274</c:v>
                </c:pt>
                <c:pt idx="9">
                  <c:v>0.19097260274000002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9F7-4CAA-9372-CAB6463A9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35660672"/>
        <c:axId val="135662208"/>
      </c:barChart>
      <c:catAx>
        <c:axId val="13566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566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66220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Demand (TWh)</a:t>
                </a:r>
              </a:p>
            </c:rich>
          </c:tx>
          <c:layout>
            <c:manualLayout>
              <c:xMode val="edge"/>
              <c:yMode val="edge"/>
              <c:x val="1.5655577299412915E-2"/>
              <c:y val="0.3000001816381949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5660672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082273962330051"/>
          <c:y val="0.23875468853590531"/>
          <c:w val="0.21135049899584468"/>
          <c:h val="0.4636685466219836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8072513235017"/>
          <c:y val="8.6206896551724144E-2"/>
          <c:w val="0.67446522155446964"/>
          <c:h val="0.74827586206896557"/>
        </c:manualLayout>
      </c:layout>
      <c:barChart>
        <c:barDir val="col"/>
        <c:grouping val="stacked"/>
        <c:varyColors val="0"/>
        <c:ser>
          <c:idx val="0"/>
          <c:order val="0"/>
          <c:tx>
            <c:v>0 to 73 MWh</c:v>
          </c:tx>
          <c:spPr>
            <a:solidFill>
              <a:srgbClr val="01426A"/>
            </a:solidFill>
            <a:ln w="25400">
              <a:noFill/>
            </a:ln>
          </c:spPr>
          <c:invertIfNegative val="0"/>
          <c:cat>
            <c:numRef>
              <c:f>'Appendix 2'!$C$21:$L$21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'Appendix 2'!$C$22:$L$22</c:f>
              <c:numCache>
                <c:formatCode>0.0</c:formatCode>
                <c:ptCount val="10"/>
                <c:pt idx="0">
                  <c:v>32.111384641000001</c:v>
                </c:pt>
                <c:pt idx="1">
                  <c:v>32.665572943000001</c:v>
                </c:pt>
                <c:pt idx="2">
                  <c:v>33.153889485999997</c:v>
                </c:pt>
                <c:pt idx="3">
                  <c:v>33.502870367</c:v>
                </c:pt>
                <c:pt idx="4">
                  <c:v>33.669706153</c:v>
                </c:pt>
                <c:pt idx="5">
                  <c:v>33.131429971999999</c:v>
                </c:pt>
                <c:pt idx="6">
                  <c:v>32.504623299999999</c:v>
                </c:pt>
                <c:pt idx="7">
                  <c:v>31.866109466000001</c:v>
                </c:pt>
                <c:pt idx="8">
                  <c:v>31.205782799000001</c:v>
                </c:pt>
                <c:pt idx="9">
                  <c:v>30.523982703000001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D4-4DCA-A061-FA57F514CDED}"/>
            </c:ext>
          </c:extLst>
        </c:ser>
        <c:ser>
          <c:idx val="1"/>
          <c:order val="1"/>
          <c:tx>
            <c:v>73 to 732 MWh</c:v>
          </c:tx>
          <c:spPr>
            <a:solidFill>
              <a:srgbClr val="FA4616"/>
            </a:solidFill>
            <a:ln w="25400">
              <a:noFill/>
            </a:ln>
          </c:spPr>
          <c:invertIfNegative val="0"/>
          <c:cat>
            <c:numRef>
              <c:f>'Appendix 2'!$C$21:$L$21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'Appendix 2'!$C$23:$L$23</c:f>
              <c:numCache>
                <c:formatCode>0.0</c:formatCode>
                <c:ptCount val="10"/>
                <c:pt idx="0">
                  <c:v>4.2678385177999996</c:v>
                </c:pt>
                <c:pt idx="1">
                  <c:v>4.3229676099000001</c:v>
                </c:pt>
                <c:pt idx="2">
                  <c:v>4.3578770845000001</c:v>
                </c:pt>
                <c:pt idx="3">
                  <c:v>4.3725484091000002</c:v>
                </c:pt>
                <c:pt idx="4">
                  <c:v>4.3864034539000007</c:v>
                </c:pt>
                <c:pt idx="5">
                  <c:v>4.3700163881999998</c:v>
                </c:pt>
                <c:pt idx="6">
                  <c:v>4.3447044019000005</c:v>
                </c:pt>
                <c:pt idx="7">
                  <c:v>4.3104027181999998</c:v>
                </c:pt>
                <c:pt idx="8">
                  <c:v>4.2468844411999997</c:v>
                </c:pt>
                <c:pt idx="9">
                  <c:v>4.1310702849999998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D4-4DCA-A061-FA57F514CDED}"/>
            </c:ext>
          </c:extLst>
        </c:ser>
        <c:ser>
          <c:idx val="2"/>
          <c:order val="2"/>
          <c:tx>
            <c:strRef>
              <c:f>'Appendix 2'!$B$24</c:f>
              <c:strCache>
                <c:ptCount val="1"/>
                <c:pt idx="0">
                  <c:v>NDM &gt;732 MWh </c:v>
                </c:pt>
              </c:strCache>
            </c:strRef>
          </c:tx>
          <c:spPr>
            <a:solidFill>
              <a:srgbClr val="69B3E7"/>
            </a:solidFill>
            <a:ln w="25400">
              <a:noFill/>
            </a:ln>
          </c:spPr>
          <c:invertIfNegative val="0"/>
          <c:cat>
            <c:numRef>
              <c:f>'Appendix 2'!$C$21:$L$21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'Appendix 2'!$C$24:$L$24</c:f>
              <c:numCache>
                <c:formatCode>0.0</c:formatCode>
                <c:ptCount val="10"/>
                <c:pt idx="0">
                  <c:v>8.4974190168000003</c:v>
                </c:pt>
                <c:pt idx="1">
                  <c:v>8.5192725415999995</c:v>
                </c:pt>
                <c:pt idx="2">
                  <c:v>8.4374265726999997</c:v>
                </c:pt>
                <c:pt idx="3">
                  <c:v>8.2741295745999999</c:v>
                </c:pt>
                <c:pt idx="4">
                  <c:v>8.1021424267000004</c:v>
                </c:pt>
                <c:pt idx="5">
                  <c:v>7.9379228547</c:v>
                </c:pt>
                <c:pt idx="6">
                  <c:v>7.7782247195999998</c:v>
                </c:pt>
                <c:pt idx="7">
                  <c:v>7.6129572546999995</c:v>
                </c:pt>
                <c:pt idx="8">
                  <c:v>7.4120655138</c:v>
                </c:pt>
                <c:pt idx="9">
                  <c:v>7.1219415103000001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D4-4DCA-A061-FA57F514CDED}"/>
            </c:ext>
          </c:extLst>
        </c:ser>
        <c:ser>
          <c:idx val="3"/>
          <c:order val="3"/>
          <c:tx>
            <c:strRef>
              <c:f>'Appendix 2'!$B$26</c:f>
              <c:strCache>
                <c:ptCount val="1"/>
                <c:pt idx="0">
                  <c:v>Total DM</c:v>
                </c:pt>
              </c:strCache>
            </c:strRef>
          </c:tx>
          <c:spPr>
            <a:solidFill>
              <a:srgbClr val="FDB29D"/>
            </a:solidFill>
            <a:ln w="25400">
              <a:noFill/>
            </a:ln>
          </c:spPr>
          <c:invertIfNegative val="0"/>
          <c:cat>
            <c:numRef>
              <c:f>'Appendix 2'!$C$21:$L$21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'Appendix 2'!$C$26:$L$26</c:f>
              <c:numCache>
                <c:formatCode>0.0</c:formatCode>
                <c:ptCount val="10"/>
                <c:pt idx="0">
                  <c:v>9.0625782385999987</c:v>
                </c:pt>
                <c:pt idx="1">
                  <c:v>8.8134675697000002</c:v>
                </c:pt>
                <c:pt idx="2">
                  <c:v>8.5614947449999992</c:v>
                </c:pt>
                <c:pt idx="3">
                  <c:v>8.4131685806000007</c:v>
                </c:pt>
                <c:pt idx="4">
                  <c:v>8.1732175039000001</c:v>
                </c:pt>
                <c:pt idx="5">
                  <c:v>7.9172539132000006</c:v>
                </c:pt>
                <c:pt idx="6">
                  <c:v>7.6514194657000001</c:v>
                </c:pt>
                <c:pt idx="7">
                  <c:v>7.3542626653999994</c:v>
                </c:pt>
                <c:pt idx="8">
                  <c:v>7.0266627156000006</c:v>
                </c:pt>
                <c:pt idx="9">
                  <c:v>6.6824454486000002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D4-4DCA-A061-FA57F514CDED}"/>
            </c:ext>
          </c:extLst>
        </c:ser>
        <c:ser>
          <c:idx val="6"/>
          <c:order val="4"/>
          <c:tx>
            <c:strRef>
              <c:f>'Appendix 2'!$B$29</c:f>
              <c:strCache>
                <c:ptCount val="1"/>
                <c:pt idx="0">
                  <c:v>Shrinkage</c:v>
                </c:pt>
              </c:strCache>
            </c:strRef>
          </c:tx>
          <c:spPr>
            <a:solidFill>
              <a:srgbClr val="004C45"/>
            </a:solidFill>
            <a:ln w="25400">
              <a:noFill/>
            </a:ln>
          </c:spPr>
          <c:invertIfNegative val="0"/>
          <c:cat>
            <c:numRef>
              <c:f>'Appendix 2'!$C$21:$L$21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'Appendix 2'!$C$29:$L$29</c:f>
              <c:numCache>
                <c:formatCode>0.0</c:formatCode>
                <c:ptCount val="10"/>
                <c:pt idx="0">
                  <c:v>0.193</c:v>
                </c:pt>
                <c:pt idx="1">
                  <c:v>0.18546575341999999</c:v>
                </c:pt>
                <c:pt idx="2">
                  <c:v>0.18526027396999997</c:v>
                </c:pt>
                <c:pt idx="3">
                  <c:v>0.18500273973</c:v>
                </c:pt>
                <c:pt idx="4">
                  <c:v>0.17872602739999999</c:v>
                </c:pt>
                <c:pt idx="5">
                  <c:v>0.17172602739999998</c:v>
                </c:pt>
                <c:pt idx="6">
                  <c:v>0.16397260274</c:v>
                </c:pt>
                <c:pt idx="7">
                  <c:v>0.15641643835999999</c:v>
                </c:pt>
                <c:pt idx="8">
                  <c:v>0.14947945204999999</c:v>
                </c:pt>
                <c:pt idx="9">
                  <c:v>0.14423287671000001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FD4-4DCA-A061-FA57F514CD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35690112"/>
        <c:axId val="135691648"/>
      </c:barChart>
      <c:catAx>
        <c:axId val="13569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5691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691648"/>
        <c:scaling>
          <c:orientation val="minMax"/>
          <c:max val="7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Demand (TWh)</a:t>
                </a:r>
              </a:p>
            </c:rich>
          </c:tx>
          <c:layout>
            <c:manualLayout>
              <c:xMode val="edge"/>
              <c:yMode val="edge"/>
              <c:x val="3.8986425524934386E-2"/>
              <c:y val="0.3137930596045736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5690112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2734375"/>
          <c:y val="0.28027717988538631"/>
          <c:w val="0.189453125"/>
          <c:h val="0.4013848095977621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'Chapter3-Demand'!#REF!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'Chapter3-Demand'!#REF!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B8D-4EFF-B7AE-B31F98763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435776"/>
        <c:axId val="53445760"/>
      </c:lineChart>
      <c:catAx>
        <c:axId val="5343577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3445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45760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Number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34357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046875"/>
          <c:y val="8.6805849900478446E-2"/>
          <c:w val="0.671875"/>
          <c:h val="0.7465303091441146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'Appendix 2'!$B$73</c:f>
              <c:strCache>
                <c:ptCount val="1"/>
                <c:pt idx="0">
                  <c:v>0 to 73 MWh</c:v>
                </c:pt>
              </c:strCache>
            </c:strRef>
          </c:tx>
          <c:spPr>
            <a:solidFill>
              <a:srgbClr val="01426A"/>
            </a:solidFill>
            <a:ln w="25400">
              <a:noFill/>
            </a:ln>
          </c:spPr>
          <c:invertIfNegative val="0"/>
          <c:cat>
            <c:numRef>
              <c:f>'Appendix 2'!$C$72:$L$72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'Appendix 2'!$C$73:$L$73</c:f>
              <c:numCache>
                <c:formatCode>0.0</c:formatCode>
                <c:ptCount val="10"/>
                <c:pt idx="0">
                  <c:v>27.738</c:v>
                </c:pt>
                <c:pt idx="1">
                  <c:v>28.216999999999999</c:v>
                </c:pt>
                <c:pt idx="2">
                  <c:v>28.638999999999999</c:v>
                </c:pt>
                <c:pt idx="3">
                  <c:v>28.940999999999999</c:v>
                </c:pt>
                <c:pt idx="4">
                  <c:v>29.085999999999999</c:v>
                </c:pt>
                <c:pt idx="5">
                  <c:v>28.622</c:v>
                </c:pt>
                <c:pt idx="6">
                  <c:v>28.081</c:v>
                </c:pt>
                <c:pt idx="7">
                  <c:v>27.529</c:v>
                </c:pt>
                <c:pt idx="8">
                  <c:v>26.959</c:v>
                </c:pt>
                <c:pt idx="9">
                  <c:v>26.37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AA-497C-B27B-DC05906254A7}"/>
            </c:ext>
          </c:extLst>
        </c:ser>
        <c:ser>
          <c:idx val="1"/>
          <c:order val="1"/>
          <c:tx>
            <c:strRef>
              <c:f>'Appendix 2'!$B$74</c:f>
              <c:strCache>
                <c:ptCount val="1"/>
                <c:pt idx="0">
                  <c:v>73 to 732 MWh</c:v>
                </c:pt>
              </c:strCache>
            </c:strRef>
          </c:tx>
          <c:spPr>
            <a:solidFill>
              <a:srgbClr val="FA4616"/>
            </a:solidFill>
            <a:ln w="25400">
              <a:noFill/>
            </a:ln>
          </c:spPr>
          <c:invertIfNegative val="0"/>
          <c:cat>
            <c:numRef>
              <c:f>'Appendix 2'!$C$72:$L$72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'Appendix 2'!$C$74:$L$74</c:f>
              <c:numCache>
                <c:formatCode>0.0</c:formatCode>
                <c:ptCount val="10"/>
                <c:pt idx="0">
                  <c:v>3.73</c:v>
                </c:pt>
                <c:pt idx="1">
                  <c:v>3.7440000000000002</c:v>
                </c:pt>
                <c:pt idx="2">
                  <c:v>3.7570000000000001</c:v>
                </c:pt>
                <c:pt idx="3">
                  <c:v>3.7530000000000001</c:v>
                </c:pt>
                <c:pt idx="4">
                  <c:v>3.75</c:v>
                </c:pt>
                <c:pt idx="5">
                  <c:v>3.7320000000000002</c:v>
                </c:pt>
                <c:pt idx="6">
                  <c:v>3.7120000000000002</c:v>
                </c:pt>
                <c:pt idx="7">
                  <c:v>3.69</c:v>
                </c:pt>
                <c:pt idx="8">
                  <c:v>3.6589999999999998</c:v>
                </c:pt>
                <c:pt idx="9">
                  <c:v>3.5979999999999999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AA-497C-B27B-DC05906254A7}"/>
            </c:ext>
          </c:extLst>
        </c:ser>
        <c:ser>
          <c:idx val="2"/>
          <c:order val="2"/>
          <c:tx>
            <c:strRef>
              <c:f>'Appendix 2'!$B$75</c:f>
              <c:strCache>
                <c:ptCount val="1"/>
                <c:pt idx="0">
                  <c:v>NDM &gt;732 MWh </c:v>
                </c:pt>
              </c:strCache>
            </c:strRef>
          </c:tx>
          <c:spPr>
            <a:solidFill>
              <a:srgbClr val="69B3E7"/>
            </a:solidFill>
            <a:ln w="25400">
              <a:noFill/>
            </a:ln>
          </c:spPr>
          <c:invertIfNegative val="0"/>
          <c:cat>
            <c:numRef>
              <c:f>'Appendix 2'!$C$72:$L$72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'Appendix 2'!$C$75:$L$75</c:f>
              <c:numCache>
                <c:formatCode>0.0</c:formatCode>
                <c:ptCount val="10"/>
                <c:pt idx="0">
                  <c:v>6.1070000000000002</c:v>
                </c:pt>
                <c:pt idx="1">
                  <c:v>6.1</c:v>
                </c:pt>
                <c:pt idx="2">
                  <c:v>6.0410000000000004</c:v>
                </c:pt>
                <c:pt idx="3">
                  <c:v>5.9240000000000004</c:v>
                </c:pt>
                <c:pt idx="4">
                  <c:v>5.8010000000000002</c:v>
                </c:pt>
                <c:pt idx="5">
                  <c:v>5.6840000000000002</c:v>
                </c:pt>
                <c:pt idx="6">
                  <c:v>5.569</c:v>
                </c:pt>
                <c:pt idx="7">
                  <c:v>5.4509999999999996</c:v>
                </c:pt>
                <c:pt idx="8">
                  <c:v>5.306</c:v>
                </c:pt>
                <c:pt idx="9">
                  <c:v>5.0979999999999999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AA-497C-B27B-DC05906254A7}"/>
            </c:ext>
          </c:extLst>
        </c:ser>
        <c:ser>
          <c:idx val="3"/>
          <c:order val="3"/>
          <c:tx>
            <c:strRef>
              <c:f>'Appendix 2'!$B$77</c:f>
              <c:strCache>
                <c:ptCount val="1"/>
                <c:pt idx="0">
                  <c:v>Total DM</c:v>
                </c:pt>
              </c:strCache>
            </c:strRef>
          </c:tx>
          <c:spPr>
            <a:solidFill>
              <a:srgbClr val="FDB29D"/>
            </a:solidFill>
            <a:ln w="25400">
              <a:noFill/>
            </a:ln>
          </c:spPr>
          <c:invertIfNegative val="0"/>
          <c:cat>
            <c:numRef>
              <c:f>'Appendix 2'!$C$72:$L$72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'Appendix 2'!$C$77:$L$77</c:f>
              <c:numCache>
                <c:formatCode>0.0</c:formatCode>
                <c:ptCount val="10"/>
                <c:pt idx="0">
                  <c:v>4.6369999999999996</c:v>
                </c:pt>
                <c:pt idx="1">
                  <c:v>4.609</c:v>
                </c:pt>
                <c:pt idx="2">
                  <c:v>4.5339999999999998</c:v>
                </c:pt>
                <c:pt idx="3">
                  <c:v>4.4950000000000001</c:v>
                </c:pt>
                <c:pt idx="4">
                  <c:v>4.4050000000000002</c:v>
                </c:pt>
                <c:pt idx="5">
                  <c:v>4.3129999999999997</c:v>
                </c:pt>
                <c:pt idx="6">
                  <c:v>4.2210000000000001</c:v>
                </c:pt>
                <c:pt idx="7">
                  <c:v>4.1159999999999997</c:v>
                </c:pt>
                <c:pt idx="8">
                  <c:v>4.0019999999999998</c:v>
                </c:pt>
                <c:pt idx="9">
                  <c:v>3.8420000000000001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CAA-497C-B27B-DC05906254A7}"/>
            </c:ext>
          </c:extLst>
        </c:ser>
        <c:ser>
          <c:idx val="6"/>
          <c:order val="4"/>
          <c:tx>
            <c:strRef>
              <c:f>'Appendix 2'!$B$80</c:f>
              <c:strCache>
                <c:ptCount val="1"/>
                <c:pt idx="0">
                  <c:v>Shrinkage</c:v>
                </c:pt>
              </c:strCache>
            </c:strRef>
          </c:tx>
          <c:spPr>
            <a:solidFill>
              <a:srgbClr val="004C45"/>
            </a:solidFill>
            <a:ln w="25400">
              <a:noFill/>
            </a:ln>
          </c:spPr>
          <c:invertIfNegative val="0"/>
          <c:cat>
            <c:numRef>
              <c:f>'Appendix 2'!$C$72:$L$72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'Appendix 2'!$C$80:$L$80</c:f>
              <c:numCache>
                <c:formatCode>0.0</c:formatCode>
                <c:ptCount val="10"/>
                <c:pt idx="0">
                  <c:v>0.23499999999999999</c:v>
                </c:pt>
                <c:pt idx="1">
                  <c:v>0.22800000000000001</c:v>
                </c:pt>
                <c:pt idx="2">
                  <c:v>0.22900000000000001</c:v>
                </c:pt>
                <c:pt idx="3">
                  <c:v>0.23100000000000001</c:v>
                </c:pt>
                <c:pt idx="4">
                  <c:v>0.22600000000000001</c:v>
                </c:pt>
                <c:pt idx="5">
                  <c:v>0.219</c:v>
                </c:pt>
                <c:pt idx="6">
                  <c:v>0.21199999999999999</c:v>
                </c:pt>
                <c:pt idx="7">
                  <c:v>0.20499999999999999</c:v>
                </c:pt>
                <c:pt idx="8">
                  <c:v>0.19600000000000001</c:v>
                </c:pt>
                <c:pt idx="9">
                  <c:v>0.189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CAA-497C-B27B-DC0590625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35731840"/>
        <c:axId val="135737728"/>
      </c:barChart>
      <c:catAx>
        <c:axId val="13573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5737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737728"/>
        <c:scaling>
          <c:orientation val="minMax"/>
          <c:max val="5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Demand (TWh)</a:t>
                </a:r>
              </a:p>
            </c:rich>
          </c:tx>
          <c:layout>
            <c:manualLayout>
              <c:xMode val="edge"/>
              <c:yMode val="edge"/>
              <c:x val="3.90625E-2"/>
              <c:y val="0.312501093613298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5731840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46875"/>
          <c:y val="0.26736184018664333"/>
          <c:w val="0.1875"/>
          <c:h val="0.4027792359288422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8072513235017"/>
          <c:y val="8.6505336466899035E-2"/>
          <c:w val="0.67446522155446964"/>
          <c:h val="0.747406107074007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'Appendix 2'!$B$5</c:f>
              <c:strCache>
                <c:ptCount val="1"/>
                <c:pt idx="0">
                  <c:v>0 to 73 MWh</c:v>
                </c:pt>
              </c:strCache>
            </c:strRef>
          </c:tx>
          <c:spPr>
            <a:solidFill>
              <a:srgbClr val="01426A"/>
            </a:solidFill>
            <a:ln w="25400">
              <a:noFill/>
            </a:ln>
          </c:spPr>
          <c:invertIfNegative val="0"/>
          <c:cat>
            <c:numRef>
              <c:f>'Appendix 2'!$C$4:$L$4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'Appendix 2'!$C$5:$L$5</c:f>
              <c:numCache>
                <c:formatCode>0.0</c:formatCode>
                <c:ptCount val="10"/>
                <c:pt idx="0">
                  <c:v>25.384086477</c:v>
                </c:pt>
                <c:pt idx="1">
                  <c:v>25.822602160999999</c:v>
                </c:pt>
                <c:pt idx="2">
                  <c:v>26.209212212999997</c:v>
                </c:pt>
                <c:pt idx="3">
                  <c:v>26.485604989999999</c:v>
                </c:pt>
                <c:pt idx="4">
                  <c:v>26.619266079000003</c:v>
                </c:pt>
                <c:pt idx="5">
                  <c:v>26.194232244999998</c:v>
                </c:pt>
                <c:pt idx="6">
                  <c:v>25.698072066000002</c:v>
                </c:pt>
                <c:pt idx="7">
                  <c:v>25.194070437999997</c:v>
                </c:pt>
                <c:pt idx="8">
                  <c:v>24.671770635000001</c:v>
                </c:pt>
                <c:pt idx="9">
                  <c:v>24.133437317999999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F8-4742-BC2C-CFD9319C57E6}"/>
            </c:ext>
          </c:extLst>
        </c:ser>
        <c:ser>
          <c:idx val="1"/>
          <c:order val="1"/>
          <c:tx>
            <c:strRef>
              <c:f>'Appendix 2'!$B$6</c:f>
              <c:strCache>
                <c:ptCount val="1"/>
                <c:pt idx="0">
                  <c:v>73 to 732 MWh</c:v>
                </c:pt>
              </c:strCache>
            </c:strRef>
          </c:tx>
          <c:spPr>
            <a:solidFill>
              <a:srgbClr val="FA4616"/>
            </a:solidFill>
            <a:ln w="25400">
              <a:noFill/>
            </a:ln>
          </c:spPr>
          <c:invertIfNegative val="0"/>
          <c:cat>
            <c:numRef>
              <c:f>'Appendix 2'!$C$4:$L$4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'Appendix 2'!$C$6:$L$6</c:f>
              <c:numCache>
                <c:formatCode>0.0</c:formatCode>
                <c:ptCount val="10"/>
                <c:pt idx="0">
                  <c:v>3.2661905682999999</c:v>
                </c:pt>
                <c:pt idx="1">
                  <c:v>3.2719862856000002</c:v>
                </c:pt>
                <c:pt idx="2">
                  <c:v>3.2794973099</c:v>
                </c:pt>
                <c:pt idx="3">
                  <c:v>3.2726643964000002</c:v>
                </c:pt>
                <c:pt idx="4">
                  <c:v>3.2685247829999997</c:v>
                </c:pt>
                <c:pt idx="5">
                  <c:v>3.2524313017000002</c:v>
                </c:pt>
                <c:pt idx="6">
                  <c:v>3.2356176763</c:v>
                </c:pt>
                <c:pt idx="7">
                  <c:v>3.2184701838000001</c:v>
                </c:pt>
                <c:pt idx="8">
                  <c:v>3.1941129580999998</c:v>
                </c:pt>
                <c:pt idx="9">
                  <c:v>3.1469519848999998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F8-4742-BC2C-CFD9319C57E6}"/>
            </c:ext>
          </c:extLst>
        </c:ser>
        <c:ser>
          <c:idx val="2"/>
          <c:order val="2"/>
          <c:tx>
            <c:strRef>
              <c:f>'Appendix 2'!$B$7</c:f>
              <c:strCache>
                <c:ptCount val="1"/>
                <c:pt idx="0">
                  <c:v>NDM &gt;732 MWh </c:v>
                </c:pt>
              </c:strCache>
            </c:strRef>
          </c:tx>
          <c:spPr>
            <a:solidFill>
              <a:srgbClr val="69B3E7"/>
            </a:solidFill>
            <a:ln w="25400">
              <a:noFill/>
            </a:ln>
          </c:spPr>
          <c:invertIfNegative val="0"/>
          <c:cat>
            <c:numRef>
              <c:f>'Appendix 2'!$C$4:$L$4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'Appendix 2'!$C$7:$L$7</c:f>
              <c:numCache>
                <c:formatCode>0.0</c:formatCode>
                <c:ptCount val="10"/>
                <c:pt idx="0">
                  <c:v>4.7804955934999995</c:v>
                </c:pt>
                <c:pt idx="1">
                  <c:v>4.7582194238</c:v>
                </c:pt>
                <c:pt idx="2">
                  <c:v>4.7112109416000001</c:v>
                </c:pt>
                <c:pt idx="3">
                  <c:v>4.6202755691000004</c:v>
                </c:pt>
                <c:pt idx="4">
                  <c:v>4.5238914696999997</c:v>
                </c:pt>
                <c:pt idx="5">
                  <c:v>4.4318290159</c:v>
                </c:pt>
                <c:pt idx="6">
                  <c:v>4.3424297011999995</c:v>
                </c:pt>
                <c:pt idx="7">
                  <c:v>4.2499264536999997</c:v>
                </c:pt>
                <c:pt idx="8">
                  <c:v>4.1369601684999999</c:v>
                </c:pt>
                <c:pt idx="9">
                  <c:v>3.9738016901999997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F8-4742-BC2C-CFD9319C57E6}"/>
            </c:ext>
          </c:extLst>
        </c:ser>
        <c:ser>
          <c:idx val="3"/>
          <c:order val="3"/>
          <c:tx>
            <c:strRef>
              <c:f>'Appendix 2'!$B$9</c:f>
              <c:strCache>
                <c:ptCount val="1"/>
                <c:pt idx="0">
                  <c:v>Total DM</c:v>
                </c:pt>
              </c:strCache>
            </c:strRef>
          </c:tx>
          <c:spPr>
            <a:solidFill>
              <a:srgbClr val="FDB29D"/>
            </a:solidFill>
            <a:ln w="25400">
              <a:noFill/>
            </a:ln>
          </c:spPr>
          <c:invertIfNegative val="0"/>
          <c:cat>
            <c:numRef>
              <c:f>'Appendix 2'!$C$4:$L$4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'Appendix 2'!$C$9:$L$9</c:f>
              <c:numCache>
                <c:formatCode>0.0</c:formatCode>
                <c:ptCount val="10"/>
                <c:pt idx="0">
                  <c:v>6.0355479647000001</c:v>
                </c:pt>
                <c:pt idx="1">
                  <c:v>6.0159538808999997</c:v>
                </c:pt>
                <c:pt idx="2">
                  <c:v>5.9679425146999998</c:v>
                </c:pt>
                <c:pt idx="3">
                  <c:v>5.9018030181999999</c:v>
                </c:pt>
                <c:pt idx="4">
                  <c:v>5.7730310541999996</c:v>
                </c:pt>
                <c:pt idx="5">
                  <c:v>5.6319088641999997</c:v>
                </c:pt>
                <c:pt idx="6">
                  <c:v>5.4827348595999998</c:v>
                </c:pt>
                <c:pt idx="7">
                  <c:v>5.3173234880000004</c:v>
                </c:pt>
                <c:pt idx="8">
                  <c:v>5.1219025104</c:v>
                </c:pt>
                <c:pt idx="9">
                  <c:v>4.8695720022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F8-4742-BC2C-CFD9319C57E6}"/>
            </c:ext>
          </c:extLst>
        </c:ser>
        <c:ser>
          <c:idx val="6"/>
          <c:order val="4"/>
          <c:tx>
            <c:strRef>
              <c:f>'Appendix 2'!$B$12</c:f>
              <c:strCache>
                <c:ptCount val="1"/>
                <c:pt idx="0">
                  <c:v>Shrinkage</c:v>
                </c:pt>
              </c:strCache>
            </c:strRef>
          </c:tx>
          <c:spPr>
            <a:solidFill>
              <a:srgbClr val="004C45"/>
            </a:solidFill>
            <a:ln w="25400">
              <a:noFill/>
            </a:ln>
          </c:spPr>
          <c:invertIfNegative val="0"/>
          <c:cat>
            <c:numRef>
              <c:f>'Appendix 2'!$C$4:$L$4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'Appendix 2'!$C$12:$L$12</c:f>
              <c:numCache>
                <c:formatCode>0.0</c:formatCode>
                <c:ptCount val="10"/>
                <c:pt idx="0">
                  <c:v>0.17497260274000001</c:v>
                </c:pt>
                <c:pt idx="1">
                  <c:v>0.16847945204999998</c:v>
                </c:pt>
                <c:pt idx="2">
                  <c:v>0.16926027396999999</c:v>
                </c:pt>
                <c:pt idx="3">
                  <c:v>0.16820547945</c:v>
                </c:pt>
                <c:pt idx="4">
                  <c:v>0.16323287671</c:v>
                </c:pt>
                <c:pt idx="5">
                  <c:v>0.1567260274</c:v>
                </c:pt>
                <c:pt idx="6">
                  <c:v>0.14972602739999999</c:v>
                </c:pt>
                <c:pt idx="7">
                  <c:v>0.14313150685000001</c:v>
                </c:pt>
                <c:pt idx="8">
                  <c:v>0.13647945205000001</c:v>
                </c:pt>
                <c:pt idx="9">
                  <c:v>0.13123287671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F8-4742-BC2C-CFD9319C57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35769472"/>
        <c:axId val="135783552"/>
      </c:barChart>
      <c:catAx>
        <c:axId val="13576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5783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783552"/>
        <c:scaling>
          <c:orientation val="minMax"/>
          <c:max val="5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Demand (TWh)</a:t>
                </a:r>
              </a:p>
            </c:rich>
          </c:tx>
          <c:layout>
            <c:manualLayout>
              <c:xMode val="edge"/>
              <c:yMode val="edge"/>
              <c:x val="3.8986425524934386E-2"/>
              <c:y val="0.3148792560099537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5769472"/>
        <c:crosses val="autoZero"/>
        <c:crossBetween val="between"/>
        <c:majorUnit val="1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8828125"/>
          <c:y val="0.26643634943555927"/>
          <c:w val="0.193359375"/>
          <c:h val="0.4013848095977622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8072513235017"/>
          <c:y val="8.6505336466899035E-2"/>
          <c:w val="0.6783638644536284"/>
          <c:h val="0.747406107074007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'Appendix 2'!$B$39</c:f>
              <c:strCache>
                <c:ptCount val="1"/>
                <c:pt idx="0">
                  <c:v>0 to 73 MWh</c:v>
                </c:pt>
              </c:strCache>
            </c:strRef>
          </c:tx>
          <c:spPr>
            <a:solidFill>
              <a:srgbClr val="01426A"/>
            </a:solidFill>
            <a:ln w="25400">
              <a:noFill/>
            </a:ln>
          </c:spPr>
          <c:invertIfNegative val="0"/>
          <c:cat>
            <c:numRef>
              <c:f>'Appendix 2'!$C$38:$L$38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'Appendix 2'!$C$39:$L$39</c:f>
              <c:numCache>
                <c:formatCode>0.0</c:formatCode>
                <c:ptCount val="10"/>
                <c:pt idx="0">
                  <c:v>32.392442754000001</c:v>
                </c:pt>
                <c:pt idx="1">
                  <c:v>32.952562307000001</c:v>
                </c:pt>
                <c:pt idx="2">
                  <c:v>33.44623635</c:v>
                </c:pt>
                <c:pt idx="3">
                  <c:v>33.799416425000004</c:v>
                </c:pt>
                <c:pt idx="4">
                  <c:v>33.973308517999996</c:v>
                </c:pt>
                <c:pt idx="5">
                  <c:v>33.431704732999997</c:v>
                </c:pt>
                <c:pt idx="6">
                  <c:v>32.799523874000002</c:v>
                </c:pt>
                <c:pt idx="7">
                  <c:v>32.155889903000002</c:v>
                </c:pt>
                <c:pt idx="8">
                  <c:v>31.489774044000001</c:v>
                </c:pt>
                <c:pt idx="9">
                  <c:v>30.802377200999999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76-496D-9E6D-53C2AA72826D}"/>
            </c:ext>
          </c:extLst>
        </c:ser>
        <c:ser>
          <c:idx val="1"/>
          <c:order val="1"/>
          <c:tx>
            <c:strRef>
              <c:f>'Appendix 2'!$B$40</c:f>
              <c:strCache>
                <c:ptCount val="1"/>
                <c:pt idx="0">
                  <c:v>73 to 732 MWh</c:v>
                </c:pt>
              </c:strCache>
            </c:strRef>
          </c:tx>
          <c:spPr>
            <a:solidFill>
              <a:srgbClr val="FA4616"/>
            </a:solidFill>
            <a:ln w="25400">
              <a:noFill/>
            </a:ln>
          </c:spPr>
          <c:invertIfNegative val="0"/>
          <c:cat>
            <c:numRef>
              <c:f>'Appendix 2'!$C$38:$L$38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'Appendix 2'!$C$40:$L$40</c:f>
              <c:numCache>
                <c:formatCode>0.0</c:formatCode>
                <c:ptCount val="10"/>
                <c:pt idx="0">
                  <c:v>5.2505995953999998</c:v>
                </c:pt>
                <c:pt idx="1">
                  <c:v>5.2250614494000001</c:v>
                </c:pt>
                <c:pt idx="2">
                  <c:v>5.2299393424999998</c:v>
                </c:pt>
                <c:pt idx="3">
                  <c:v>5.2105252088</c:v>
                </c:pt>
                <c:pt idx="4">
                  <c:v>5.1976719061000001</c:v>
                </c:pt>
                <c:pt idx="5">
                  <c:v>5.1699899045000004</c:v>
                </c:pt>
                <c:pt idx="6">
                  <c:v>5.1426451000999993</c:v>
                </c:pt>
                <c:pt idx="7">
                  <c:v>5.1196551439000002</c:v>
                </c:pt>
                <c:pt idx="8">
                  <c:v>5.0921378979999998</c:v>
                </c:pt>
                <c:pt idx="9">
                  <c:v>5.0333776200000004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76-496D-9E6D-53C2AA72826D}"/>
            </c:ext>
          </c:extLst>
        </c:ser>
        <c:ser>
          <c:idx val="2"/>
          <c:order val="2"/>
          <c:tx>
            <c:strRef>
              <c:f>'Appendix 2'!$B$41</c:f>
              <c:strCache>
                <c:ptCount val="1"/>
                <c:pt idx="0">
                  <c:v>NDM &gt;732 MWh </c:v>
                </c:pt>
              </c:strCache>
            </c:strRef>
          </c:tx>
          <c:spPr>
            <a:solidFill>
              <a:srgbClr val="69B3E7"/>
            </a:solidFill>
            <a:ln w="25400">
              <a:noFill/>
            </a:ln>
          </c:spPr>
          <c:invertIfNegative val="0"/>
          <c:cat>
            <c:numRef>
              <c:f>'Appendix 2'!$C$38:$L$38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'Appendix 2'!$C$41:$L$41</c:f>
              <c:numCache>
                <c:formatCode>0.0</c:formatCode>
                <c:ptCount val="10"/>
                <c:pt idx="0">
                  <c:v>8.2744953860999999</c:v>
                </c:pt>
                <c:pt idx="1">
                  <c:v>8.2722296339000003</c:v>
                </c:pt>
                <c:pt idx="2">
                  <c:v>8.190861289499999</c:v>
                </c:pt>
                <c:pt idx="3">
                  <c:v>8.0315491252999998</c:v>
                </c:pt>
                <c:pt idx="4">
                  <c:v>7.8653894245</c:v>
                </c:pt>
                <c:pt idx="5">
                  <c:v>7.7054857027999999</c:v>
                </c:pt>
                <c:pt idx="6">
                  <c:v>7.5499678142000004</c:v>
                </c:pt>
                <c:pt idx="7">
                  <c:v>7.3888186513000003</c:v>
                </c:pt>
                <c:pt idx="8">
                  <c:v>7.1916757377999998</c:v>
                </c:pt>
                <c:pt idx="9">
                  <c:v>6.9087994951000002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76-496D-9E6D-53C2AA72826D}"/>
            </c:ext>
          </c:extLst>
        </c:ser>
        <c:ser>
          <c:idx val="3"/>
          <c:order val="3"/>
          <c:tx>
            <c:strRef>
              <c:f>'Appendix 2'!$B$43</c:f>
              <c:strCache>
                <c:ptCount val="1"/>
                <c:pt idx="0">
                  <c:v>Total DM</c:v>
                </c:pt>
              </c:strCache>
            </c:strRef>
          </c:tx>
          <c:spPr>
            <a:solidFill>
              <a:srgbClr val="FDB29D"/>
            </a:solidFill>
            <a:ln w="25400">
              <a:noFill/>
            </a:ln>
          </c:spPr>
          <c:invertIfNegative val="0"/>
          <c:cat>
            <c:numRef>
              <c:f>'Appendix 2'!$C$38:$L$38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'Appendix 2'!$C$43:$L$43</c:f>
              <c:numCache>
                <c:formatCode>0.0</c:formatCode>
                <c:ptCount val="10"/>
                <c:pt idx="0">
                  <c:v>2.0177712575000002</c:v>
                </c:pt>
                <c:pt idx="1">
                  <c:v>2.0178828605000003</c:v>
                </c:pt>
                <c:pt idx="2">
                  <c:v>1.9967595074</c:v>
                </c:pt>
                <c:pt idx="3">
                  <c:v>1.9653767913</c:v>
                </c:pt>
                <c:pt idx="4">
                  <c:v>1.9224707954</c:v>
                </c:pt>
                <c:pt idx="5">
                  <c:v>1.8766374513000001</c:v>
                </c:pt>
                <c:pt idx="6">
                  <c:v>1.8296284006999999</c:v>
                </c:pt>
                <c:pt idx="7">
                  <c:v>1.7808188976999999</c:v>
                </c:pt>
                <c:pt idx="8">
                  <c:v>1.7204596901</c:v>
                </c:pt>
                <c:pt idx="9">
                  <c:v>1.6423919049000002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76-496D-9E6D-53C2AA72826D}"/>
            </c:ext>
          </c:extLst>
        </c:ser>
        <c:ser>
          <c:idx val="6"/>
          <c:order val="4"/>
          <c:tx>
            <c:strRef>
              <c:f>'Appendix 2'!$B$46</c:f>
              <c:strCache>
                <c:ptCount val="1"/>
                <c:pt idx="0">
                  <c:v>Shrinkage</c:v>
                </c:pt>
              </c:strCache>
            </c:strRef>
          </c:tx>
          <c:spPr>
            <a:solidFill>
              <a:srgbClr val="004C45"/>
            </a:solidFill>
            <a:ln w="25400">
              <a:noFill/>
            </a:ln>
          </c:spPr>
          <c:invertIfNegative val="0"/>
          <c:cat>
            <c:numRef>
              <c:f>'Appendix 2'!$C$38:$L$38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'Appendix 2'!$C$46:$L$46</c:f>
              <c:numCache>
                <c:formatCode>0.0</c:formatCode>
                <c:ptCount val="10"/>
                <c:pt idx="0">
                  <c:v>0.18571232876999999</c:v>
                </c:pt>
                <c:pt idx="1">
                  <c:v>0.17772602739999999</c:v>
                </c:pt>
                <c:pt idx="2">
                  <c:v>0.17599999999999999</c:v>
                </c:pt>
                <c:pt idx="3">
                  <c:v>0.17271506848999998</c:v>
                </c:pt>
                <c:pt idx="4">
                  <c:v>0.16949315068000001</c:v>
                </c:pt>
                <c:pt idx="5">
                  <c:v>0.16447945205</c:v>
                </c:pt>
                <c:pt idx="6">
                  <c:v>0.15847945205</c:v>
                </c:pt>
                <c:pt idx="7">
                  <c:v>0.15366301369999999</c:v>
                </c:pt>
                <c:pt idx="8">
                  <c:v>0.14747945204999999</c:v>
                </c:pt>
                <c:pt idx="9">
                  <c:v>0.14223287671000001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B76-496D-9E6D-53C2AA728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39751808"/>
        <c:axId val="139753344"/>
      </c:barChart>
      <c:catAx>
        <c:axId val="13975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9753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753344"/>
        <c:scaling>
          <c:orientation val="minMax"/>
          <c:max val="6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Demand (TWh)</a:t>
                </a:r>
              </a:p>
            </c:rich>
          </c:tx>
          <c:layout>
            <c:manualLayout>
              <c:xMode val="edge"/>
              <c:yMode val="edge"/>
              <c:x val="3.8986425524934386E-2"/>
              <c:y val="0.3148792560099537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9751808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46875"/>
          <c:y val="0.26989655704801602"/>
          <c:w val="0.1875"/>
          <c:h val="0.4013848095977621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623397706216653"/>
          <c:y val="9.3750178814275387E-2"/>
          <c:w val="0.65974109646547341"/>
          <c:h val="0.66015750915052251"/>
        </c:manualLayout>
      </c:layout>
      <c:lineChart>
        <c:grouping val="standard"/>
        <c:varyColors val="0"/>
        <c:ser>
          <c:idx val="0"/>
          <c:order val="0"/>
          <c:tx>
            <c:strRef>
              <c:f>'Chapter3-Demand'!$B$121</c:f>
              <c:strCache>
                <c:ptCount val="1"/>
                <c:pt idx="0">
                  <c:v>2024 Forecast</c:v>
                </c:pt>
              </c:strCache>
            </c:strRef>
          </c:tx>
          <c:spPr>
            <a:ln w="38100">
              <a:solidFill>
                <a:srgbClr val="FC977C"/>
              </a:solidFill>
              <a:prstDash val="solid"/>
            </a:ln>
          </c:spPr>
          <c:marker>
            <c:symbol val="none"/>
          </c:marker>
          <c:cat>
            <c:numRef>
              <c:f>'Chapter3-Demand'!$C$120:$L$120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'Chapter3-Demand'!$C$121:$L$121</c:f>
              <c:numCache>
                <c:formatCode>0.00</c:formatCode>
                <c:ptCount val="10"/>
                <c:pt idx="0">
                  <c:v>252.594858894</c:v>
                </c:pt>
                <c:pt idx="1">
                  <c:v>251.086503343</c:v>
                </c:pt>
                <c:pt idx="2">
                  <c:v>247.91697228300001</c:v>
                </c:pt>
                <c:pt idx="3">
                  <c:v>243.441001508</c:v>
                </c:pt>
                <c:pt idx="4">
                  <c:v>243.441001508</c:v>
                </c:pt>
                <c:pt idx="5">
                  <c:v>248.56274853500003</c:v>
                </c:pt>
                <c:pt idx="6">
                  <c:v>246.45152622099999</c:v>
                </c:pt>
                <c:pt idx="7">
                  <c:v>243.95151304599997</c:v>
                </c:pt>
                <c:pt idx="8">
                  <c:v>241.37323462500001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42-4EAD-B289-EDD2BE0EF505}"/>
            </c:ext>
          </c:extLst>
        </c:ser>
        <c:ser>
          <c:idx val="1"/>
          <c:order val="1"/>
          <c:tx>
            <c:strRef>
              <c:f>'Chapter3-Demand'!$B$122</c:f>
              <c:strCache>
                <c:ptCount val="1"/>
                <c:pt idx="0">
                  <c:v>2025 Forecast</c:v>
                </c:pt>
              </c:strCache>
            </c:strRef>
          </c:tx>
          <c:spPr>
            <a:ln w="38100">
              <a:solidFill>
                <a:srgbClr val="FA4616"/>
              </a:solidFill>
              <a:prstDash val="solid"/>
            </a:ln>
          </c:spPr>
          <c:marker>
            <c:symbol val="none"/>
          </c:marker>
          <c:cat>
            <c:numRef>
              <c:f>'Chapter3-Demand'!$C$120:$L$120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'Chapter3-Demand'!$C$122:$L$122</c:f>
              <c:numCache>
                <c:formatCode>0.00</c:formatCode>
                <c:ptCount val="10"/>
                <c:pt idx="0">
                  <c:v>246.65695142600001</c:v>
                </c:pt>
                <c:pt idx="1">
                  <c:v>248.96856445099999</c:v>
                </c:pt>
                <c:pt idx="2">
                  <c:v>250.489821678</c:v>
                </c:pt>
                <c:pt idx="3">
                  <c:v>251.14980456199999</c:v>
                </c:pt>
                <c:pt idx="4">
                  <c:v>250.48952010400001</c:v>
                </c:pt>
                <c:pt idx="5">
                  <c:v>246.262638743</c:v>
                </c:pt>
                <c:pt idx="6">
                  <c:v>241.56684285199998</c:v>
                </c:pt>
                <c:pt idx="7">
                  <c:v>236.66913419000002</c:v>
                </c:pt>
                <c:pt idx="8">
                  <c:v>231.30763911600002</c:v>
                </c:pt>
                <c:pt idx="9">
                  <c:v>225.05547132999999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42-4EAD-B289-EDD2BE0EF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920128"/>
        <c:axId val="139921664"/>
      </c:lineChart>
      <c:lineChart>
        <c:grouping val="standard"/>
        <c:varyColors val="0"/>
        <c:ser>
          <c:idx val="2"/>
          <c:order val="2"/>
          <c:tx>
            <c:strRef>
              <c:f>'Chapter3-Demand'!$B$123</c:f>
              <c:strCache>
                <c:ptCount val="1"/>
                <c:pt idx="0">
                  <c:v>% Change</c:v>
                </c:pt>
              </c:strCache>
            </c:strRef>
          </c:tx>
          <c:spPr>
            <a:ln w="38100">
              <a:solidFill>
                <a:srgbClr val="373A36"/>
              </a:solidFill>
              <a:prstDash val="solid"/>
            </a:ln>
          </c:spPr>
          <c:marker>
            <c:symbol val="none"/>
          </c:marker>
          <c:val>
            <c:numRef>
              <c:f>'Chapter3-Demand'!$C$123:$L$123</c:f>
              <c:numCache>
                <c:formatCode>0.0%</c:formatCode>
                <c:ptCount val="10"/>
                <c:pt idx="0">
                  <c:v>-2.350763390038671E-2</c:v>
                </c:pt>
                <c:pt idx="1">
                  <c:v>-8.4350965257052237E-3</c:v>
                </c:pt>
                <c:pt idx="2">
                  <c:v>1.0377867119412281E-2</c:v>
                </c:pt>
                <c:pt idx="3">
                  <c:v>3.1666001233348763E-2</c:v>
                </c:pt>
                <c:pt idx="4">
                  <c:v>2.8953703576381232E-2</c:v>
                </c:pt>
                <c:pt idx="5">
                  <c:v>-9.2536383893266749E-3</c:v>
                </c:pt>
                <c:pt idx="6">
                  <c:v>-1.9820057290372724E-2</c:v>
                </c:pt>
                <c:pt idx="7">
                  <c:v>-2.9851747033955767E-2</c:v>
                </c:pt>
                <c:pt idx="8">
                  <c:v>-4.1701373910152072E-2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42-4EAD-B289-EDD2BE0EF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927936"/>
        <c:axId val="139929472"/>
      </c:lineChart>
      <c:catAx>
        <c:axId val="13992012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9921664"/>
        <c:crossesAt val="250"/>
        <c:auto val="1"/>
        <c:lblAlgn val="ctr"/>
        <c:lblOffset val="0"/>
        <c:tickLblSkip val="1"/>
        <c:tickMarkSkip val="1"/>
        <c:noMultiLvlLbl val="0"/>
      </c:catAx>
      <c:valAx>
        <c:axId val="139921664"/>
        <c:scaling>
          <c:orientation val="minMax"/>
          <c:min val="20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Throughput (TWh)</a:t>
                </a:r>
              </a:p>
            </c:rich>
          </c:tx>
          <c:layout>
            <c:manualLayout>
              <c:xMode val="edge"/>
              <c:yMode val="edge"/>
              <c:x val="1.818171166104237E-2"/>
              <c:y val="0.2109379856929648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9920128"/>
        <c:crosses val="autoZero"/>
        <c:crossBetween val="between"/>
      </c:valAx>
      <c:catAx>
        <c:axId val="139927936"/>
        <c:scaling>
          <c:orientation val="minMax"/>
        </c:scaling>
        <c:delete val="1"/>
        <c:axPos val="b"/>
        <c:majorTickMark val="out"/>
        <c:minorTickMark val="none"/>
        <c:tickLblPos val="nextTo"/>
        <c:crossAx val="139929472"/>
        <c:crosses val="autoZero"/>
        <c:auto val="1"/>
        <c:lblAlgn val="ctr"/>
        <c:lblOffset val="100"/>
        <c:noMultiLvlLbl val="0"/>
      </c:catAx>
      <c:valAx>
        <c:axId val="139929472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Change Between Forecasts</a:t>
                </a:r>
              </a:p>
            </c:rich>
          </c:tx>
          <c:layout>
            <c:manualLayout>
              <c:xMode val="edge"/>
              <c:yMode val="edge"/>
              <c:x val="4.6875E-2"/>
              <c:y val="0.1058827646544182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9927936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4044018001165043"/>
          <c:y val="0.909804094488189"/>
          <c:w val="0.6674107142857143"/>
          <c:h val="7.843137254901966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63657117057018"/>
          <c:y val="0.101562693715465"/>
          <c:w val="0.68831256127303331"/>
          <c:h val="0.61328241974338482"/>
        </c:manualLayout>
      </c:layout>
      <c:areaChart>
        <c:grouping val="stacked"/>
        <c:varyColors val="0"/>
        <c:ser>
          <c:idx val="0"/>
          <c:order val="0"/>
          <c:tx>
            <c:strRef>
              <c:f>'Chapter3-Demand'!$B$39</c:f>
              <c:strCache>
                <c:ptCount val="1"/>
                <c:pt idx="0">
                  <c:v>Firm</c:v>
                </c:pt>
              </c:strCache>
            </c:strRef>
          </c:tx>
          <c:spPr>
            <a:solidFill>
              <a:srgbClr val="FA4616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'Chapter3-Demand'!$C$38:$V$38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'Chapter3-Demand'!$C$39:$V$39</c:f>
              <c:numCache>
                <c:formatCode>0</c:formatCode>
                <c:ptCount val="20"/>
                <c:pt idx="0">
                  <c:v>266.744681722</c:v>
                </c:pt>
                <c:pt idx="1">
                  <c:v>264.548</c:v>
                </c:pt>
                <c:pt idx="2">
                  <c:v>267.34161754500002</c:v>
                </c:pt>
                <c:pt idx="3">
                  <c:v>272.30247934700003</c:v>
                </c:pt>
                <c:pt idx="4">
                  <c:v>262.660983316</c:v>
                </c:pt>
                <c:pt idx="5">
                  <c:v>268.24598703599997</c:v>
                </c:pt>
                <c:pt idx="6">
                  <c:v>270.79804927399999</c:v>
                </c:pt>
                <c:pt idx="7">
                  <c:v>250.70401052399998</c:v>
                </c:pt>
                <c:pt idx="8">
                  <c:v>242.94302538899998</c:v>
                </c:pt>
                <c:pt idx="9">
                  <c:v>242.32790071600002</c:v>
                </c:pt>
                <c:pt idx="10">
                  <c:v>246.65695142600001</c:v>
                </c:pt>
                <c:pt idx="11">
                  <c:v>248.96856445099999</c:v>
                </c:pt>
                <c:pt idx="12">
                  <c:v>250.489821678</c:v>
                </c:pt>
                <c:pt idx="13">
                  <c:v>251.14980456199999</c:v>
                </c:pt>
                <c:pt idx="14">
                  <c:v>250.48952010400001</c:v>
                </c:pt>
                <c:pt idx="15">
                  <c:v>246.262638743</c:v>
                </c:pt>
                <c:pt idx="16">
                  <c:v>245.05595181315931</c:v>
                </c:pt>
                <c:pt idx="17">
                  <c:v>243.34056015046718</c:v>
                </c:pt>
                <c:pt idx="18">
                  <c:v>241.51550594933869</c:v>
                </c:pt>
                <c:pt idx="19">
                  <c:v>239.70413965471866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E5-4A2E-B7C0-F161D48C58F8}"/>
            </c:ext>
          </c:extLst>
        </c:ser>
        <c:ser>
          <c:idx val="1"/>
          <c:order val="1"/>
          <c:tx>
            <c:strRef>
              <c:f>'Chapter3-Demand'!$B$40</c:f>
              <c:strCache>
                <c:ptCount val="1"/>
                <c:pt idx="0">
                  <c:v>Int</c:v>
                </c:pt>
              </c:strCache>
            </c:strRef>
          </c:tx>
          <c:spPr>
            <a:solidFill>
              <a:srgbClr val="FDB29D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'Chapter3-Demand'!$C$38:$V$38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'Chapter3-Demand'!$C$40:$V$40</c:f>
              <c:numCache>
                <c:formatCode>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E5-4A2E-B7C0-F161D48C5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099776"/>
        <c:axId val="141101312"/>
      </c:areaChart>
      <c:lineChart>
        <c:grouping val="standard"/>
        <c:varyColors val="0"/>
        <c:ser>
          <c:idx val="5"/>
          <c:order val="2"/>
          <c:tx>
            <c:strRef>
              <c:f>'Chapter3-Demand'!$B$41</c:f>
              <c:strCache>
                <c:ptCount val="1"/>
                <c:pt idx="0">
                  <c:v>Growth</c:v>
                </c:pt>
              </c:strCache>
            </c:strRef>
          </c:tx>
          <c:spPr>
            <a:ln w="25400">
              <a:solidFill>
                <a:srgbClr val="373A36"/>
              </a:solidFill>
              <a:prstDash val="solid"/>
            </a:ln>
          </c:spPr>
          <c:marker>
            <c:symbol val="none"/>
          </c:marker>
          <c:dPt>
            <c:idx val="10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3-25E5-4A2E-B7C0-F161D48C58F8}"/>
              </c:ext>
            </c:extLst>
          </c:dPt>
          <c:dPt>
            <c:idx val="11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5-25E5-4A2E-B7C0-F161D48C58F8}"/>
              </c:ext>
            </c:extLst>
          </c:dPt>
          <c:dPt>
            <c:idx val="12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7-25E5-4A2E-B7C0-F161D48C58F8}"/>
              </c:ext>
            </c:extLst>
          </c:dPt>
          <c:dPt>
            <c:idx val="13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9-25E5-4A2E-B7C0-F161D48C58F8}"/>
              </c:ext>
            </c:extLst>
          </c:dPt>
          <c:dPt>
            <c:idx val="14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B-25E5-4A2E-B7C0-F161D48C58F8}"/>
              </c:ext>
            </c:extLst>
          </c:dPt>
          <c:dPt>
            <c:idx val="15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D-25E5-4A2E-B7C0-F161D48C58F8}"/>
              </c:ext>
            </c:extLst>
          </c:dPt>
          <c:dPt>
            <c:idx val="16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F-25E5-4A2E-B7C0-F161D48C58F8}"/>
              </c:ext>
            </c:extLst>
          </c:dPt>
          <c:dPt>
            <c:idx val="17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11-25E5-4A2E-B7C0-F161D48C58F8}"/>
              </c:ext>
            </c:extLst>
          </c:dPt>
          <c:dPt>
            <c:idx val="18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13-25E5-4A2E-B7C0-F161D48C58F8}"/>
              </c:ext>
            </c:extLst>
          </c:dPt>
          <c:dPt>
            <c:idx val="19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15-25E5-4A2E-B7C0-F161D48C58F8}"/>
              </c:ext>
            </c:extLst>
          </c:dPt>
          <c:cat>
            <c:numRef>
              <c:f>'Chapter3-Demand'!$C$38:$V$38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'Chapter3-Demand'!$C$41:$V$41</c:f>
              <c:numCache>
                <c:formatCode>0.00%</c:formatCode>
                <c:ptCount val="20"/>
                <c:pt idx="0">
                  <c:v>-3.260644539184575E-4</c:v>
                </c:pt>
                <c:pt idx="1">
                  <c:v>-8.235147212004643E-3</c:v>
                </c:pt>
                <c:pt idx="2">
                  <c:v>1.0559964713398014E-2</c:v>
                </c:pt>
                <c:pt idx="3">
                  <c:v>1.8556264630833163E-2</c:v>
                </c:pt>
                <c:pt idx="4">
                  <c:v>-3.5407301667325974E-2</c:v>
                </c:pt>
                <c:pt idx="5">
                  <c:v>2.1263164591449103E-2</c:v>
                </c:pt>
                <c:pt idx="6">
                  <c:v>9.513887854201224E-3</c:v>
                </c:pt>
                <c:pt idx="7">
                  <c:v>-7.4203040988926688E-2</c:v>
                </c:pt>
                <c:pt idx="8">
                  <c:v>-3.0956764986641634E-2</c:v>
                </c:pt>
                <c:pt idx="9">
                  <c:v>-2.5319709097021072E-3</c:v>
                </c:pt>
                <c:pt idx="10">
                  <c:v>1.7864433675235311E-2</c:v>
                </c:pt>
                <c:pt idx="11">
                  <c:v>9.3717732731059752E-3</c:v>
                </c:pt>
                <c:pt idx="12">
                  <c:v>6.1102381754681656E-3</c:v>
                </c:pt>
                <c:pt idx="13">
                  <c:v>2.6347692675847841E-3</c:v>
                </c:pt>
                <c:pt idx="14">
                  <c:v>-2.6290462743998569E-3</c:v>
                </c:pt>
                <c:pt idx="15">
                  <c:v>-1.6874483847647854E-2</c:v>
                </c:pt>
                <c:pt idx="16">
                  <c:v>-4.8999999999999417E-3</c:v>
                </c:pt>
                <c:pt idx="17">
                  <c:v>-7.0000000000000496E-3</c:v>
                </c:pt>
                <c:pt idx="18">
                  <c:v>-7.4999999999999633E-3</c:v>
                </c:pt>
                <c:pt idx="19">
                  <c:v>-7.4999999999999546E-3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25E5-4A2E-B7C0-F161D48C5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115776"/>
        <c:axId val="141117312"/>
      </c:lineChart>
      <c:catAx>
        <c:axId val="14109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1101312"/>
        <c:crosses val="autoZero"/>
        <c:auto val="1"/>
        <c:lblAlgn val="ctr"/>
        <c:lblOffset val="0"/>
        <c:tickLblSkip val="2"/>
        <c:tickMarkSkip val="2"/>
        <c:noMultiLvlLbl val="0"/>
      </c:catAx>
      <c:valAx>
        <c:axId val="141101312"/>
        <c:scaling>
          <c:orientation val="minMax"/>
          <c:max val="310"/>
          <c:min val="23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Throughput (TWh)</a:t>
                </a:r>
              </a:p>
            </c:rich>
          </c:tx>
          <c:layout>
            <c:manualLayout>
              <c:xMode val="edge"/>
              <c:yMode val="edge"/>
              <c:x val="1.818171166104237E-2"/>
              <c:y val="0.1992189799804436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1099776"/>
        <c:crosses val="autoZero"/>
        <c:crossBetween val="midCat"/>
        <c:majorUnit val="20"/>
      </c:valAx>
      <c:catAx>
        <c:axId val="141115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1117312"/>
        <c:crosses val="autoZero"/>
        <c:auto val="1"/>
        <c:lblAlgn val="ctr"/>
        <c:lblOffset val="100"/>
        <c:noMultiLvlLbl val="0"/>
      </c:catAx>
      <c:valAx>
        <c:axId val="141117312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Growth</a:t>
                </a:r>
              </a:p>
            </c:rich>
          </c:tx>
          <c:layout>
            <c:manualLayout>
              <c:xMode val="edge"/>
              <c:yMode val="edge"/>
              <c:x val="4.9107142857142856E-2"/>
              <c:y val="0.32156986259070558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1115776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9419666291713536"/>
          <c:y val="0.8745130976275024"/>
          <c:w val="0.6316971316085489"/>
          <c:h val="7.843178426226138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964304203909961"/>
          <c:y val="9.0196423852726151E-2"/>
          <c:w val="0.69642933047630362"/>
          <c:h val="0.63921813426062446"/>
        </c:manualLayout>
      </c:layout>
      <c:areaChart>
        <c:grouping val="stacked"/>
        <c:varyColors val="0"/>
        <c:ser>
          <c:idx val="0"/>
          <c:order val="0"/>
          <c:tx>
            <c:strRef>
              <c:f>'Chapter3-Demand'!$B$78</c:f>
              <c:strCache>
                <c:ptCount val="1"/>
                <c:pt idx="0">
                  <c:v>LDZ Peak</c:v>
                </c:pt>
              </c:strCache>
            </c:strRef>
          </c:tx>
          <c:spPr>
            <a:solidFill>
              <a:srgbClr val="FA461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'Chapter3-Demand'!$C$77:$V$77</c:f>
              <c:strCache>
                <c:ptCount val="20"/>
                <c:pt idx="0">
                  <c:v>15/16</c:v>
                </c:pt>
                <c:pt idx="1">
                  <c:v>16/17</c:v>
                </c:pt>
                <c:pt idx="2">
                  <c:v>17/18</c:v>
                </c:pt>
                <c:pt idx="3">
                  <c:v>18/19</c:v>
                </c:pt>
                <c:pt idx="4">
                  <c:v>19/20</c:v>
                </c:pt>
                <c:pt idx="5">
                  <c:v>20/21</c:v>
                </c:pt>
                <c:pt idx="6">
                  <c:v>21/22</c:v>
                </c:pt>
                <c:pt idx="7">
                  <c:v>22/23</c:v>
                </c:pt>
                <c:pt idx="8">
                  <c:v>23/24</c:v>
                </c:pt>
                <c:pt idx="9">
                  <c:v>24/25</c:v>
                </c:pt>
                <c:pt idx="10">
                  <c:v>25/26</c:v>
                </c:pt>
                <c:pt idx="11">
                  <c:v>26/27</c:v>
                </c:pt>
                <c:pt idx="12">
                  <c:v>27/28</c:v>
                </c:pt>
                <c:pt idx="13">
                  <c:v>28/29</c:v>
                </c:pt>
                <c:pt idx="14">
                  <c:v>29/30</c:v>
                </c:pt>
                <c:pt idx="15">
                  <c:v>30/31</c:v>
                </c:pt>
                <c:pt idx="16">
                  <c:v>31/32</c:v>
                </c:pt>
                <c:pt idx="17">
                  <c:v>32/33</c:v>
                </c:pt>
                <c:pt idx="18">
                  <c:v>33/34</c:v>
                </c:pt>
                <c:pt idx="19">
                  <c:v>34/35</c:v>
                </c:pt>
              </c:strCache>
            </c:strRef>
          </c:cat>
          <c:val>
            <c:numRef>
              <c:f>'Chapter3-Demand'!$C$78:$V$78</c:f>
              <c:numCache>
                <c:formatCode>0</c:formatCode>
                <c:ptCount val="20"/>
                <c:pt idx="0">
                  <c:v>1958.7719999999999</c:v>
                </c:pt>
                <c:pt idx="1">
                  <c:v>1943.0958794200001</c:v>
                </c:pt>
                <c:pt idx="2">
                  <c:v>1962.14419731</c:v>
                </c:pt>
                <c:pt idx="3">
                  <c:v>1963.3549953199999</c:v>
                </c:pt>
                <c:pt idx="4">
                  <c:v>1995.4549999999999</c:v>
                </c:pt>
                <c:pt idx="5">
                  <c:v>2014.4124724770963</c:v>
                </c:pt>
                <c:pt idx="6">
                  <c:v>2059.7232817502095</c:v>
                </c:pt>
                <c:pt idx="7">
                  <c:v>2082.2019633366663</c:v>
                </c:pt>
                <c:pt idx="8">
                  <c:v>1910.0987749899998</c:v>
                </c:pt>
                <c:pt idx="9">
                  <c:v>1882.8200985500002</c:v>
                </c:pt>
                <c:pt idx="10">
                  <c:v>1913.4621630000001</c:v>
                </c:pt>
                <c:pt idx="11">
                  <c:v>1933.69796776</c:v>
                </c:pt>
                <c:pt idx="12">
                  <c:v>1935.1725216</c:v>
                </c:pt>
                <c:pt idx="13">
                  <c:v>1954.3676363399998</c:v>
                </c:pt>
                <c:pt idx="14">
                  <c:v>1930.54965724</c:v>
                </c:pt>
                <c:pt idx="15">
                  <c:v>1894.88186387</c:v>
                </c:pt>
                <c:pt idx="16">
                  <c:v>1855.2157667299998</c:v>
                </c:pt>
                <c:pt idx="17">
                  <c:v>1821.9997927099998</c:v>
                </c:pt>
                <c:pt idx="18">
                  <c:v>1779.53414944</c:v>
                </c:pt>
                <c:pt idx="19">
                  <c:v>1733.2357607500001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89-480C-9C11-ADF6C945B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173120"/>
        <c:axId val="141174656"/>
      </c:areaChart>
      <c:lineChart>
        <c:grouping val="standard"/>
        <c:varyColors val="0"/>
        <c:ser>
          <c:idx val="2"/>
          <c:order val="1"/>
          <c:tx>
            <c:v>Total Growth</c:v>
          </c:tx>
          <c:spPr>
            <a:ln w="25400">
              <a:solidFill>
                <a:srgbClr val="373A36"/>
              </a:solidFill>
              <a:prstDash val="solid"/>
            </a:ln>
          </c:spPr>
          <c:marker>
            <c:symbol val="none"/>
          </c:marker>
          <c:dPt>
            <c:idx val="9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2-A889-480C-9C11-ADF6C945B8B0}"/>
              </c:ext>
            </c:extLst>
          </c:dPt>
          <c:dPt>
            <c:idx val="10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4-A889-480C-9C11-ADF6C945B8B0}"/>
              </c:ext>
            </c:extLst>
          </c:dPt>
          <c:dPt>
            <c:idx val="11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6-A889-480C-9C11-ADF6C945B8B0}"/>
              </c:ext>
            </c:extLst>
          </c:dPt>
          <c:dPt>
            <c:idx val="12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8-A889-480C-9C11-ADF6C945B8B0}"/>
              </c:ext>
            </c:extLst>
          </c:dPt>
          <c:dPt>
            <c:idx val="13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A-A889-480C-9C11-ADF6C945B8B0}"/>
              </c:ext>
            </c:extLst>
          </c:dPt>
          <c:dPt>
            <c:idx val="14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C-A889-480C-9C11-ADF6C945B8B0}"/>
              </c:ext>
            </c:extLst>
          </c:dPt>
          <c:dPt>
            <c:idx val="15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E-A889-480C-9C11-ADF6C945B8B0}"/>
              </c:ext>
            </c:extLst>
          </c:dPt>
          <c:dPt>
            <c:idx val="16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10-A889-480C-9C11-ADF6C945B8B0}"/>
              </c:ext>
            </c:extLst>
          </c:dPt>
          <c:dPt>
            <c:idx val="17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12-A889-480C-9C11-ADF6C945B8B0}"/>
              </c:ext>
            </c:extLst>
          </c:dPt>
          <c:dPt>
            <c:idx val="18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14-A889-480C-9C11-ADF6C945B8B0}"/>
              </c:ext>
            </c:extLst>
          </c:dPt>
          <c:dPt>
            <c:idx val="19"/>
            <c:bubble3D val="0"/>
            <c:spPr>
              <a:ln w="25400">
                <a:solidFill>
                  <a:srgbClr val="373A36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16-A889-480C-9C11-ADF6C945B8B0}"/>
              </c:ext>
            </c:extLst>
          </c:dPt>
          <c:val>
            <c:numRef>
              <c:f>'Chapter3-Demand'!$C$79:$V$79</c:f>
              <c:numCache>
                <c:formatCode>0.0%</c:formatCode>
                <c:ptCount val="20"/>
                <c:pt idx="0">
                  <c:v>-9.4379506090417259E-2</c:v>
                </c:pt>
                <c:pt idx="1">
                  <c:v>-8.0030348504062047E-3</c:v>
                </c:pt>
                <c:pt idx="2">
                  <c:v>9.8030766735430937E-3</c:v>
                </c:pt>
                <c:pt idx="3">
                  <c:v>6.1707901573182272E-4</c:v>
                </c:pt>
                <c:pt idx="4">
                  <c:v>1.6349567325580936E-2</c:v>
                </c:pt>
                <c:pt idx="5">
                  <c:v>9.500325728766832E-3</c:v>
                </c:pt>
                <c:pt idx="6">
                  <c:v>2.2493312512801827E-2</c:v>
                </c:pt>
                <c:pt idx="7">
                  <c:v>1.0913447347818473E-2</c:v>
                </c:pt>
                <c:pt idx="8">
                  <c:v>-8.2654416515329884E-2</c:v>
                </c:pt>
                <c:pt idx="9">
                  <c:v>-1.4281290997708947E-2</c:v>
                </c:pt>
                <c:pt idx="10">
                  <c:v>1.6274557762368275E-2</c:v>
                </c:pt>
                <c:pt idx="11">
                  <c:v>1.0575492503219064E-2</c:v>
                </c:pt>
                <c:pt idx="12">
                  <c:v>7.6255644086347415E-4</c:v>
                </c:pt>
                <c:pt idx="13">
                  <c:v>9.9190715689417008E-3</c:v>
                </c:pt>
                <c:pt idx="14">
                  <c:v>-1.2187051533765871E-2</c:v>
                </c:pt>
                <c:pt idx="15">
                  <c:v>-1.8475460207012906E-2</c:v>
                </c:pt>
                <c:pt idx="16">
                  <c:v>-2.0933282383624879E-2</c:v>
                </c:pt>
                <c:pt idx="17">
                  <c:v>-1.7904102916582256E-2</c:v>
                </c:pt>
                <c:pt idx="18">
                  <c:v>-2.3307161416762551E-2</c:v>
                </c:pt>
                <c:pt idx="19">
                  <c:v>-2.6017139769174708E-2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A889-480C-9C11-ADF6C945B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176832"/>
        <c:axId val="141178368"/>
      </c:lineChart>
      <c:catAx>
        <c:axId val="14117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1174656"/>
        <c:crosses val="autoZero"/>
        <c:auto val="1"/>
        <c:lblAlgn val="ctr"/>
        <c:lblOffset val="0"/>
        <c:tickLblSkip val="2"/>
        <c:tickMarkSkip val="2"/>
        <c:noMultiLvlLbl val="0"/>
      </c:catAx>
      <c:valAx>
        <c:axId val="141174656"/>
        <c:scaling>
          <c:orientation val="minMax"/>
          <c:min val="170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Peak Demand (GWh/day)</a:t>
                </a:r>
              </a:p>
            </c:rich>
          </c:tx>
          <c:layout>
            <c:manualLayout>
              <c:xMode val="edge"/>
              <c:yMode val="edge"/>
              <c:x val="1.337189962847834E-2"/>
              <c:y val="0.1406255046242705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1173120"/>
        <c:crosses val="autoZero"/>
        <c:crossBetween val="midCat"/>
      </c:valAx>
      <c:catAx>
        <c:axId val="141176832"/>
        <c:scaling>
          <c:orientation val="minMax"/>
        </c:scaling>
        <c:delete val="1"/>
        <c:axPos val="b"/>
        <c:majorTickMark val="out"/>
        <c:minorTickMark val="none"/>
        <c:tickLblPos val="nextTo"/>
        <c:crossAx val="141178368"/>
        <c:crosses val="autoZero"/>
        <c:auto val="1"/>
        <c:lblAlgn val="ctr"/>
        <c:lblOffset val="100"/>
        <c:noMultiLvlLbl val="0"/>
      </c:catAx>
      <c:valAx>
        <c:axId val="141178368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Growth</a:t>
                </a:r>
              </a:p>
            </c:rich>
          </c:tx>
          <c:layout>
            <c:manualLayout>
              <c:xMode val="edge"/>
              <c:yMode val="edge"/>
              <c:x val="4.0178571428571432E-2"/>
              <c:y val="0.32156986259070558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1176832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3214309148856391"/>
          <c:y val="0.89412094076475734"/>
          <c:w val="0.598214988751406"/>
          <c:h val="7.843178426226138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24137266059386"/>
          <c:y val="8.6206896551724144E-2"/>
          <c:w val="0.66926133616296068"/>
          <c:h val="0.748275862068965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'Appendix 2'!$B$90</c:f>
              <c:strCache>
                <c:ptCount val="1"/>
                <c:pt idx="0">
                  <c:v>0 to 73 MWh</c:v>
                </c:pt>
              </c:strCache>
            </c:strRef>
          </c:tx>
          <c:spPr>
            <a:solidFill>
              <a:srgbClr val="01426A"/>
            </a:solidFill>
            <a:ln w="25400">
              <a:noFill/>
            </a:ln>
          </c:spPr>
          <c:invertIfNegative val="0"/>
          <c:cat>
            <c:numRef>
              <c:f>'Appendix 2'!$C$89:$L$89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'Appendix 2'!$C$90:$L$90</c:f>
              <c:numCache>
                <c:formatCode>0.0</c:formatCode>
                <c:ptCount val="10"/>
                <c:pt idx="0">
                  <c:v>155.126951314</c:v>
                </c:pt>
                <c:pt idx="1">
                  <c:v>157.80667955199999</c:v>
                </c:pt>
                <c:pt idx="2">
                  <c:v>160.16873844100002</c:v>
                </c:pt>
                <c:pt idx="3">
                  <c:v>161.85738467500002</c:v>
                </c:pt>
                <c:pt idx="4">
                  <c:v>162.67313449</c:v>
                </c:pt>
                <c:pt idx="5">
                  <c:v>160.07867284399998</c:v>
                </c:pt>
                <c:pt idx="6">
                  <c:v>157.050019209</c:v>
                </c:pt>
                <c:pt idx="7">
                  <c:v>153.96648845799999</c:v>
                </c:pt>
                <c:pt idx="8">
                  <c:v>150.77640875100002</c:v>
                </c:pt>
                <c:pt idx="9">
                  <c:v>147.48349582499998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56-4BE7-98B0-401EE0225D87}"/>
            </c:ext>
          </c:extLst>
        </c:ser>
        <c:ser>
          <c:idx val="1"/>
          <c:order val="1"/>
          <c:tx>
            <c:strRef>
              <c:f>'Appendix 2'!$B$91</c:f>
              <c:strCache>
                <c:ptCount val="1"/>
                <c:pt idx="0">
                  <c:v>73 to 732 MWh</c:v>
                </c:pt>
              </c:strCache>
            </c:strRef>
          </c:tx>
          <c:spPr>
            <a:solidFill>
              <a:srgbClr val="FA4616"/>
            </a:solidFill>
            <a:ln w="25400">
              <a:noFill/>
            </a:ln>
          </c:spPr>
          <c:invertIfNegative val="0"/>
          <c:cat>
            <c:numRef>
              <c:f>'Appendix 2'!$C$89:$L$89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'Appendix 2'!$C$91:$L$91</c:f>
              <c:numCache>
                <c:formatCode>0.0</c:formatCode>
                <c:ptCount val="10"/>
                <c:pt idx="0">
                  <c:v>21.7656424326</c:v>
                </c:pt>
                <c:pt idx="1">
                  <c:v>21.878902430099998</c:v>
                </c:pt>
                <c:pt idx="2">
                  <c:v>21.981803412800001</c:v>
                </c:pt>
                <c:pt idx="3">
                  <c:v>21.985212325500001</c:v>
                </c:pt>
                <c:pt idx="4">
                  <c:v>21.9956161235</c:v>
                </c:pt>
                <c:pt idx="5">
                  <c:v>21.896547677299999</c:v>
                </c:pt>
                <c:pt idx="6">
                  <c:v>21.776558026</c:v>
                </c:pt>
                <c:pt idx="7">
                  <c:v>21.637138437100003</c:v>
                </c:pt>
                <c:pt idx="8">
                  <c:v>21.414470627499998</c:v>
                </c:pt>
                <c:pt idx="9">
                  <c:v>20.989808368299997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56-4BE7-98B0-401EE0225D87}"/>
            </c:ext>
          </c:extLst>
        </c:ser>
        <c:ser>
          <c:idx val="2"/>
          <c:order val="2"/>
          <c:tx>
            <c:strRef>
              <c:f>'Appendix 2'!$B$92</c:f>
              <c:strCache>
                <c:ptCount val="1"/>
                <c:pt idx="0">
                  <c:v>NDM &gt;732 MWh </c:v>
                </c:pt>
              </c:strCache>
            </c:strRef>
          </c:tx>
          <c:spPr>
            <a:solidFill>
              <a:srgbClr val="69B3E7"/>
            </a:solidFill>
            <a:ln w="25400">
              <a:noFill/>
            </a:ln>
          </c:spPr>
          <c:invertIfNegative val="0"/>
          <c:cat>
            <c:numRef>
              <c:f>'Appendix 2'!$C$89:$L$89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'Appendix 2'!$C$92:$L$92</c:f>
              <c:numCache>
                <c:formatCode>0.0</c:formatCode>
                <c:ptCount val="10"/>
                <c:pt idx="0">
                  <c:v>35.603176278799999</c:v>
                </c:pt>
                <c:pt idx="1">
                  <c:v>35.574321123899999</c:v>
                </c:pt>
                <c:pt idx="2">
                  <c:v>35.228211728099993</c:v>
                </c:pt>
                <c:pt idx="3">
                  <c:v>34.545039809200006</c:v>
                </c:pt>
                <c:pt idx="4">
                  <c:v>33.827344020599995</c:v>
                </c:pt>
                <c:pt idx="5">
                  <c:v>33.140977993599996</c:v>
                </c:pt>
                <c:pt idx="6">
                  <c:v>32.471945375600001</c:v>
                </c:pt>
                <c:pt idx="7">
                  <c:v>31.780651102499998</c:v>
                </c:pt>
                <c:pt idx="8">
                  <c:v>30.937086562600001</c:v>
                </c:pt>
                <c:pt idx="9">
                  <c:v>29.7228421133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56-4BE7-98B0-401EE0225D87}"/>
            </c:ext>
          </c:extLst>
        </c:ser>
        <c:ser>
          <c:idx val="3"/>
          <c:order val="3"/>
          <c:tx>
            <c:strRef>
              <c:f>'Appendix 2'!$B$94</c:f>
              <c:strCache>
                <c:ptCount val="1"/>
                <c:pt idx="0">
                  <c:v>Total DM</c:v>
                </c:pt>
              </c:strCache>
            </c:strRef>
          </c:tx>
          <c:spPr>
            <a:solidFill>
              <a:srgbClr val="FDB29D"/>
            </a:solidFill>
            <a:ln w="25400">
              <a:noFill/>
            </a:ln>
          </c:spPr>
          <c:invertIfNegative val="0"/>
          <c:cat>
            <c:numRef>
              <c:f>'Appendix 2'!$C$89:$L$89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'Appendix 2'!$C$94:$L$94</c:f>
              <c:numCache>
                <c:formatCode>0.0</c:formatCode>
                <c:ptCount val="10"/>
                <c:pt idx="0">
                  <c:v>33.114919507799996</c:v>
                </c:pt>
                <c:pt idx="1">
                  <c:v>32.702209568100002</c:v>
                </c:pt>
                <c:pt idx="2">
                  <c:v>32.1033675041</c:v>
                </c:pt>
                <c:pt idx="3">
                  <c:v>31.759676522099998</c:v>
                </c:pt>
                <c:pt idx="4">
                  <c:v>31.018215066500002</c:v>
                </c:pt>
                <c:pt idx="5">
                  <c:v>30.208018903699998</c:v>
                </c:pt>
                <c:pt idx="6">
                  <c:v>29.369152820999997</c:v>
                </c:pt>
                <c:pt idx="7">
                  <c:v>28.419705838699997</c:v>
                </c:pt>
                <c:pt idx="8">
                  <c:v>27.351876747199999</c:v>
                </c:pt>
                <c:pt idx="9">
                  <c:v>26.060070548900001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56-4BE7-98B0-401EE0225D87}"/>
            </c:ext>
          </c:extLst>
        </c:ser>
        <c:ser>
          <c:idx val="6"/>
          <c:order val="4"/>
          <c:tx>
            <c:strRef>
              <c:f>'Appendix 2'!$B$97</c:f>
              <c:strCache>
                <c:ptCount val="1"/>
                <c:pt idx="0">
                  <c:v>Shrinkage</c:v>
                </c:pt>
              </c:strCache>
            </c:strRef>
          </c:tx>
          <c:spPr>
            <a:solidFill>
              <a:srgbClr val="004C45"/>
            </a:solidFill>
            <a:ln w="25400">
              <a:noFill/>
            </a:ln>
          </c:spPr>
          <c:invertIfNegative val="0"/>
          <c:cat>
            <c:numRef>
              <c:f>'Appendix 2'!$C$89:$L$89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'Appendix 2'!$C$97:$L$97</c:f>
              <c:numCache>
                <c:formatCode>0.0</c:formatCode>
                <c:ptCount val="10"/>
                <c:pt idx="0">
                  <c:v>1.0459041095899999</c:v>
                </c:pt>
                <c:pt idx="1">
                  <c:v>1.0063835616399999</c:v>
                </c:pt>
                <c:pt idx="2">
                  <c:v>1.0072876712300001</c:v>
                </c:pt>
                <c:pt idx="3">
                  <c:v>1.00208493151</c:v>
                </c:pt>
                <c:pt idx="4">
                  <c:v>0.97442465752999996</c:v>
                </c:pt>
                <c:pt idx="5">
                  <c:v>0.93864383561999998</c:v>
                </c:pt>
                <c:pt idx="6">
                  <c:v>0.89989041096</c:v>
                </c:pt>
                <c:pt idx="7">
                  <c:v>0.86501369863999999</c:v>
                </c:pt>
                <c:pt idx="8">
                  <c:v>0.8281643835500001</c:v>
                </c:pt>
                <c:pt idx="9">
                  <c:v>0.79767123286999997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D56-4BE7-98B0-401EE0225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41443840"/>
        <c:axId val="141445376"/>
      </c:barChart>
      <c:catAx>
        <c:axId val="14144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1445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1445376"/>
        <c:scaling>
          <c:orientation val="minMax"/>
          <c:max val="3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Demand (TWh)</a:t>
                </a:r>
              </a:p>
            </c:rich>
          </c:tx>
          <c:layout>
            <c:manualLayout>
              <c:xMode val="edge"/>
              <c:yMode val="edge"/>
              <c:x val="3.8910556102362208E-2"/>
              <c:y val="0.3137931034482758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1443840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544824475065624"/>
          <c:y val="0.27586206896551724"/>
          <c:w val="0.1867706282808399"/>
          <c:h val="0.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0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rgbClr val="FA4616"/>
                </a:solidFill>
              </a:rPr>
              <a:t>Cadent</a:t>
            </a:r>
            <a:r>
              <a:rPr lang="en-GB" b="1" baseline="0">
                <a:solidFill>
                  <a:srgbClr val="FA4616"/>
                </a:solidFill>
              </a:rPr>
              <a:t> Peak Day Demand GWh</a:t>
            </a:r>
          </a:p>
          <a:p>
            <a:pPr algn="l">
              <a:defRPr/>
            </a:pPr>
            <a:r>
              <a:rPr lang="en-GB" b="1" baseline="0">
                <a:solidFill>
                  <a:srgbClr val="FA4616"/>
                </a:solidFill>
              </a:rPr>
              <a:t>Historical Forecast / </a:t>
            </a:r>
            <a:r>
              <a:rPr lang="en-GB" b="1" baseline="0">
                <a:solidFill>
                  <a:srgbClr val="004C45"/>
                </a:solidFill>
              </a:rPr>
              <a:t>Current</a:t>
            </a:r>
            <a:r>
              <a:rPr lang="en-GB" b="1" baseline="0">
                <a:solidFill>
                  <a:srgbClr val="FA4616"/>
                </a:solidFill>
              </a:rPr>
              <a:t> </a:t>
            </a:r>
            <a:r>
              <a:rPr lang="en-GB" b="1" baseline="0">
                <a:solidFill>
                  <a:srgbClr val="004C45"/>
                </a:solidFill>
              </a:rPr>
              <a:t>Forecast</a:t>
            </a:r>
            <a:endParaRPr lang="en-GB" b="1">
              <a:solidFill>
                <a:srgbClr val="004C45"/>
              </a:solidFill>
            </a:endParaRPr>
          </a:p>
        </c:rich>
      </c:tx>
      <c:layout>
        <c:manualLayout>
          <c:xMode val="edge"/>
          <c:yMode val="edge"/>
          <c:x val="2.1565943904659365E-2"/>
          <c:y val="2.75303836803353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776354522472341E-2"/>
          <c:y val="0.20951460043745013"/>
          <c:w val="0.91579005989906281"/>
          <c:h val="0.70225930060682429"/>
        </c:manualLayout>
      </c:layout>
      <c:barChart>
        <c:barDir val="col"/>
        <c:grouping val="clustered"/>
        <c:varyColors val="1"/>
        <c:ser>
          <c:idx val="0"/>
          <c:order val="0"/>
          <c:spPr>
            <a:solidFill>
              <a:srgbClr val="FA4616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A461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A3A-4EF2-8CEF-A8DAF0B2BBA6}"/>
              </c:ext>
            </c:extLst>
          </c:dPt>
          <c:dPt>
            <c:idx val="1"/>
            <c:invertIfNegative val="0"/>
            <c:bubble3D val="0"/>
            <c:spPr>
              <a:solidFill>
                <a:srgbClr val="FA461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A3A-4EF2-8CEF-A8DAF0B2BBA6}"/>
              </c:ext>
            </c:extLst>
          </c:dPt>
          <c:dPt>
            <c:idx val="2"/>
            <c:invertIfNegative val="0"/>
            <c:bubble3D val="0"/>
            <c:spPr>
              <a:solidFill>
                <a:srgbClr val="FA461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A3A-4EF2-8CEF-A8DAF0B2BBA6}"/>
              </c:ext>
            </c:extLst>
          </c:dPt>
          <c:dPt>
            <c:idx val="3"/>
            <c:invertIfNegative val="0"/>
            <c:bubble3D val="0"/>
            <c:spPr>
              <a:solidFill>
                <a:srgbClr val="FA461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A3A-4EF2-8CEF-A8DAF0B2BBA6}"/>
              </c:ext>
            </c:extLst>
          </c:dPt>
          <c:dPt>
            <c:idx val="4"/>
            <c:invertIfNegative val="0"/>
            <c:bubble3D val="0"/>
            <c:spPr>
              <a:solidFill>
                <a:srgbClr val="FA461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A3A-4EF2-8CEF-A8DAF0B2BBA6}"/>
              </c:ext>
            </c:extLst>
          </c:dPt>
          <c:dPt>
            <c:idx val="5"/>
            <c:invertIfNegative val="0"/>
            <c:bubble3D val="0"/>
            <c:spPr>
              <a:solidFill>
                <a:srgbClr val="FA461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A3A-4EF2-8CEF-A8DAF0B2BBA6}"/>
              </c:ext>
            </c:extLst>
          </c:dPt>
          <c:dPt>
            <c:idx val="6"/>
            <c:invertIfNegative val="0"/>
            <c:bubble3D val="0"/>
            <c:spPr>
              <a:solidFill>
                <a:srgbClr val="FA461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A3A-4EF2-8CEF-A8DAF0B2BBA6}"/>
              </c:ext>
            </c:extLst>
          </c:dPt>
          <c:dPt>
            <c:idx val="7"/>
            <c:invertIfNegative val="0"/>
            <c:bubble3D val="0"/>
            <c:spPr>
              <a:solidFill>
                <a:srgbClr val="FA461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A3A-4EF2-8CEF-A8DAF0B2BBA6}"/>
              </c:ext>
            </c:extLst>
          </c:dPt>
          <c:dPt>
            <c:idx val="8"/>
            <c:invertIfNegative val="0"/>
            <c:bubble3D val="0"/>
            <c:spPr>
              <a:solidFill>
                <a:srgbClr val="FA461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BA3A-4EF2-8CEF-A8DAF0B2BBA6}"/>
              </c:ext>
            </c:extLst>
          </c:dPt>
          <c:dPt>
            <c:idx val="9"/>
            <c:invertIfNegative val="0"/>
            <c:bubble3D val="0"/>
            <c:spPr>
              <a:solidFill>
                <a:srgbClr val="FA461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BA3A-4EF2-8CEF-A8DAF0B2BBA6}"/>
              </c:ext>
            </c:extLst>
          </c:dPt>
          <c:dPt>
            <c:idx val="10"/>
            <c:invertIfNegative val="0"/>
            <c:bubble3D val="0"/>
            <c:spPr>
              <a:solidFill>
                <a:srgbClr val="004C4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BA3A-4EF2-8CEF-A8DAF0B2BBA6}"/>
              </c:ext>
            </c:extLst>
          </c:dPt>
          <c:dPt>
            <c:idx val="11"/>
            <c:invertIfNegative val="0"/>
            <c:bubble3D val="0"/>
            <c:spPr>
              <a:solidFill>
                <a:srgbClr val="004C4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BA3A-4EF2-8CEF-A8DAF0B2BBA6}"/>
              </c:ext>
            </c:extLst>
          </c:dPt>
          <c:dPt>
            <c:idx val="12"/>
            <c:invertIfNegative val="0"/>
            <c:bubble3D val="0"/>
            <c:spPr>
              <a:solidFill>
                <a:srgbClr val="004C4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BA3A-4EF2-8CEF-A8DAF0B2BBA6}"/>
              </c:ext>
            </c:extLst>
          </c:dPt>
          <c:dPt>
            <c:idx val="13"/>
            <c:invertIfNegative val="0"/>
            <c:bubble3D val="0"/>
            <c:spPr>
              <a:solidFill>
                <a:srgbClr val="004C4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BA3A-4EF2-8CEF-A8DAF0B2BBA6}"/>
              </c:ext>
            </c:extLst>
          </c:dPt>
          <c:dPt>
            <c:idx val="14"/>
            <c:invertIfNegative val="0"/>
            <c:bubble3D val="0"/>
            <c:spPr>
              <a:solidFill>
                <a:srgbClr val="004C4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BA3A-4EF2-8CEF-A8DAF0B2BBA6}"/>
              </c:ext>
            </c:extLst>
          </c:dPt>
          <c:dPt>
            <c:idx val="15"/>
            <c:invertIfNegative val="0"/>
            <c:bubble3D val="0"/>
            <c:spPr>
              <a:solidFill>
                <a:srgbClr val="004C4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BA3A-4EF2-8CEF-A8DAF0B2BBA6}"/>
              </c:ext>
            </c:extLst>
          </c:dPt>
          <c:dPt>
            <c:idx val="16"/>
            <c:invertIfNegative val="0"/>
            <c:bubble3D val="0"/>
            <c:spPr>
              <a:solidFill>
                <a:srgbClr val="004C4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BA3A-4EF2-8CEF-A8DAF0B2BBA6}"/>
              </c:ext>
            </c:extLst>
          </c:dPt>
          <c:dPt>
            <c:idx val="17"/>
            <c:invertIfNegative val="0"/>
            <c:bubble3D val="0"/>
            <c:spPr>
              <a:solidFill>
                <a:srgbClr val="004C4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BA3A-4EF2-8CEF-A8DAF0B2BBA6}"/>
              </c:ext>
            </c:extLst>
          </c:dPt>
          <c:dPt>
            <c:idx val="18"/>
            <c:invertIfNegative val="0"/>
            <c:bubble3D val="0"/>
            <c:spPr>
              <a:solidFill>
                <a:srgbClr val="004C4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BA3A-4EF2-8CEF-A8DAF0B2BBA6}"/>
              </c:ext>
            </c:extLst>
          </c:dPt>
          <c:dPt>
            <c:idx val="19"/>
            <c:invertIfNegative val="0"/>
            <c:bubble3D val="0"/>
            <c:spPr>
              <a:solidFill>
                <a:srgbClr val="004C4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BA3A-4EF2-8CEF-A8DAF0B2BBA6}"/>
              </c:ext>
            </c:extLst>
          </c:dPt>
          <c:cat>
            <c:numRef>
              <c:f>'Chapter3-Demand'!$C$152:$V$152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'Chapter3-Demand'!$C$153:$V$153</c:f>
              <c:numCache>
                <c:formatCode>0</c:formatCode>
                <c:ptCount val="20"/>
                <c:pt idx="0">
                  <c:v>1958.7719999999999</c:v>
                </c:pt>
                <c:pt idx="1">
                  <c:v>1943.0958794200001</c:v>
                </c:pt>
                <c:pt idx="2">
                  <c:v>1962.14419731</c:v>
                </c:pt>
                <c:pt idx="3">
                  <c:v>1963.3549953199999</c:v>
                </c:pt>
                <c:pt idx="4">
                  <c:v>1995.4549999999999</c:v>
                </c:pt>
                <c:pt idx="5">
                  <c:v>2014.4124724770963</c:v>
                </c:pt>
                <c:pt idx="6">
                  <c:v>2059.7232817502095</c:v>
                </c:pt>
                <c:pt idx="7">
                  <c:v>2082.2019633366663</c:v>
                </c:pt>
                <c:pt idx="8">
                  <c:v>1910.0987749899998</c:v>
                </c:pt>
                <c:pt idx="9">
                  <c:v>1882.8200985500002</c:v>
                </c:pt>
                <c:pt idx="10">
                  <c:v>1913.4621630000001</c:v>
                </c:pt>
                <c:pt idx="11">
                  <c:v>1933.69796776</c:v>
                </c:pt>
                <c:pt idx="12">
                  <c:v>1935.1725216</c:v>
                </c:pt>
                <c:pt idx="13">
                  <c:v>1954.3676363399998</c:v>
                </c:pt>
                <c:pt idx="14">
                  <c:v>1930.54965724</c:v>
                </c:pt>
                <c:pt idx="15">
                  <c:v>1894.88186387</c:v>
                </c:pt>
                <c:pt idx="16">
                  <c:v>1855.2157667299998</c:v>
                </c:pt>
                <c:pt idx="17">
                  <c:v>1821.9997927099998</c:v>
                </c:pt>
                <c:pt idx="18">
                  <c:v>1779.53414944</c:v>
                </c:pt>
                <c:pt idx="19">
                  <c:v>1733.2357607500001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BA3A-4EF2-8CEF-A8DAF0B2B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40887408"/>
        <c:axId val="940892000"/>
      </c:barChart>
      <c:catAx>
        <c:axId val="94088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0892000"/>
        <c:crosses val="autoZero"/>
        <c:auto val="1"/>
        <c:lblAlgn val="ctr"/>
        <c:lblOffset val="100"/>
        <c:noMultiLvlLbl val="0"/>
      </c:catAx>
      <c:valAx>
        <c:axId val="940892000"/>
        <c:scaling>
          <c:orientation val="minMax"/>
          <c:max val="2400"/>
          <c:min val="1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0887408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0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rgbClr val="FA4616"/>
                </a:solidFill>
              </a:rPr>
              <a:t>Cadent</a:t>
            </a:r>
            <a:r>
              <a:rPr lang="en-GB" b="1" baseline="0">
                <a:solidFill>
                  <a:srgbClr val="FA4616"/>
                </a:solidFill>
              </a:rPr>
              <a:t> Throughput TWh</a:t>
            </a:r>
          </a:p>
          <a:p>
            <a:pPr algn="l">
              <a:defRPr/>
            </a:pPr>
            <a:r>
              <a:rPr lang="en-GB" b="1" baseline="0">
                <a:solidFill>
                  <a:srgbClr val="FA4616"/>
                </a:solidFill>
              </a:rPr>
              <a:t>Historical Forecast / </a:t>
            </a:r>
            <a:r>
              <a:rPr lang="en-GB" b="1" baseline="0">
                <a:solidFill>
                  <a:srgbClr val="004C45"/>
                </a:solidFill>
              </a:rPr>
              <a:t>Current</a:t>
            </a:r>
            <a:r>
              <a:rPr lang="en-GB" b="1" baseline="0">
                <a:solidFill>
                  <a:srgbClr val="FA4616"/>
                </a:solidFill>
              </a:rPr>
              <a:t> </a:t>
            </a:r>
            <a:r>
              <a:rPr lang="en-GB" b="1" baseline="0">
                <a:solidFill>
                  <a:srgbClr val="004C45"/>
                </a:solidFill>
              </a:rPr>
              <a:t>Forecast</a:t>
            </a:r>
            <a:endParaRPr lang="en-GB" b="1">
              <a:solidFill>
                <a:srgbClr val="004C45"/>
              </a:solidFill>
            </a:endParaRPr>
          </a:p>
        </c:rich>
      </c:tx>
      <c:layout>
        <c:manualLayout>
          <c:xMode val="edge"/>
          <c:yMode val="edge"/>
          <c:x val="2.1565943904659365E-2"/>
          <c:y val="2.75303836803353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776354522472341E-2"/>
          <c:y val="0.20951460043745013"/>
          <c:w val="0.91579005989906281"/>
          <c:h val="0.70225930060682429"/>
        </c:manualLayout>
      </c:layout>
      <c:barChart>
        <c:barDir val="col"/>
        <c:grouping val="clustered"/>
        <c:varyColors val="1"/>
        <c:ser>
          <c:idx val="0"/>
          <c:order val="0"/>
          <c:spPr>
            <a:solidFill>
              <a:srgbClr val="FA4616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A461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4CD-42E3-89D6-D11A710F4EBF}"/>
              </c:ext>
            </c:extLst>
          </c:dPt>
          <c:dPt>
            <c:idx val="1"/>
            <c:invertIfNegative val="0"/>
            <c:bubble3D val="0"/>
            <c:spPr>
              <a:solidFill>
                <a:srgbClr val="FA461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4CD-42E3-89D6-D11A710F4EBF}"/>
              </c:ext>
            </c:extLst>
          </c:dPt>
          <c:dPt>
            <c:idx val="2"/>
            <c:invertIfNegative val="0"/>
            <c:bubble3D val="0"/>
            <c:spPr>
              <a:solidFill>
                <a:srgbClr val="FA461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4CD-42E3-89D6-D11A710F4EBF}"/>
              </c:ext>
            </c:extLst>
          </c:dPt>
          <c:dPt>
            <c:idx val="3"/>
            <c:invertIfNegative val="0"/>
            <c:bubble3D val="0"/>
            <c:spPr>
              <a:solidFill>
                <a:srgbClr val="FA461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4CD-42E3-89D6-D11A710F4EBF}"/>
              </c:ext>
            </c:extLst>
          </c:dPt>
          <c:dPt>
            <c:idx val="4"/>
            <c:invertIfNegative val="0"/>
            <c:bubble3D val="0"/>
            <c:spPr>
              <a:solidFill>
                <a:srgbClr val="FA461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4CD-42E3-89D6-D11A710F4EBF}"/>
              </c:ext>
            </c:extLst>
          </c:dPt>
          <c:dPt>
            <c:idx val="5"/>
            <c:invertIfNegative val="0"/>
            <c:bubble3D val="0"/>
            <c:spPr>
              <a:solidFill>
                <a:srgbClr val="FA461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4CD-42E3-89D6-D11A710F4EBF}"/>
              </c:ext>
            </c:extLst>
          </c:dPt>
          <c:dPt>
            <c:idx val="6"/>
            <c:invertIfNegative val="0"/>
            <c:bubble3D val="0"/>
            <c:spPr>
              <a:solidFill>
                <a:srgbClr val="FA461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4CD-42E3-89D6-D11A710F4EBF}"/>
              </c:ext>
            </c:extLst>
          </c:dPt>
          <c:dPt>
            <c:idx val="7"/>
            <c:invertIfNegative val="0"/>
            <c:bubble3D val="0"/>
            <c:spPr>
              <a:solidFill>
                <a:srgbClr val="FA461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4CD-42E3-89D6-D11A710F4EBF}"/>
              </c:ext>
            </c:extLst>
          </c:dPt>
          <c:dPt>
            <c:idx val="8"/>
            <c:invertIfNegative val="0"/>
            <c:bubble3D val="0"/>
            <c:spPr>
              <a:solidFill>
                <a:srgbClr val="FA461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4CD-42E3-89D6-D11A710F4EBF}"/>
              </c:ext>
            </c:extLst>
          </c:dPt>
          <c:dPt>
            <c:idx val="9"/>
            <c:invertIfNegative val="0"/>
            <c:bubble3D val="0"/>
            <c:spPr>
              <a:solidFill>
                <a:srgbClr val="FA461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44CD-42E3-89D6-D11A710F4EBF}"/>
              </c:ext>
            </c:extLst>
          </c:dPt>
          <c:dPt>
            <c:idx val="10"/>
            <c:invertIfNegative val="0"/>
            <c:bubble3D val="0"/>
            <c:spPr>
              <a:solidFill>
                <a:srgbClr val="004C4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44CD-42E3-89D6-D11A710F4EBF}"/>
              </c:ext>
            </c:extLst>
          </c:dPt>
          <c:dPt>
            <c:idx val="11"/>
            <c:invertIfNegative val="0"/>
            <c:bubble3D val="0"/>
            <c:spPr>
              <a:solidFill>
                <a:srgbClr val="004C4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44CD-42E3-89D6-D11A710F4EBF}"/>
              </c:ext>
            </c:extLst>
          </c:dPt>
          <c:dPt>
            <c:idx val="12"/>
            <c:invertIfNegative val="0"/>
            <c:bubble3D val="0"/>
            <c:spPr>
              <a:solidFill>
                <a:srgbClr val="004C4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44CD-42E3-89D6-D11A710F4EBF}"/>
              </c:ext>
            </c:extLst>
          </c:dPt>
          <c:dPt>
            <c:idx val="13"/>
            <c:invertIfNegative val="0"/>
            <c:bubble3D val="0"/>
            <c:spPr>
              <a:solidFill>
                <a:srgbClr val="004C4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44CD-42E3-89D6-D11A710F4EBF}"/>
              </c:ext>
            </c:extLst>
          </c:dPt>
          <c:dPt>
            <c:idx val="14"/>
            <c:invertIfNegative val="0"/>
            <c:bubble3D val="0"/>
            <c:spPr>
              <a:solidFill>
                <a:srgbClr val="004C4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44CD-42E3-89D6-D11A710F4EBF}"/>
              </c:ext>
            </c:extLst>
          </c:dPt>
          <c:dPt>
            <c:idx val="15"/>
            <c:invertIfNegative val="0"/>
            <c:bubble3D val="0"/>
            <c:spPr>
              <a:solidFill>
                <a:srgbClr val="004C4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44CD-42E3-89D6-D11A710F4EBF}"/>
              </c:ext>
            </c:extLst>
          </c:dPt>
          <c:dPt>
            <c:idx val="16"/>
            <c:invertIfNegative val="0"/>
            <c:bubble3D val="0"/>
            <c:spPr>
              <a:solidFill>
                <a:srgbClr val="004C4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44CD-42E3-89D6-D11A710F4EBF}"/>
              </c:ext>
            </c:extLst>
          </c:dPt>
          <c:dPt>
            <c:idx val="17"/>
            <c:invertIfNegative val="0"/>
            <c:bubble3D val="0"/>
            <c:spPr>
              <a:solidFill>
                <a:srgbClr val="004C4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44CD-42E3-89D6-D11A710F4EBF}"/>
              </c:ext>
            </c:extLst>
          </c:dPt>
          <c:dPt>
            <c:idx val="18"/>
            <c:invertIfNegative val="0"/>
            <c:bubble3D val="0"/>
            <c:spPr>
              <a:solidFill>
                <a:srgbClr val="004C4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44CD-42E3-89D6-D11A710F4EBF}"/>
              </c:ext>
            </c:extLst>
          </c:dPt>
          <c:dPt>
            <c:idx val="19"/>
            <c:invertIfNegative val="0"/>
            <c:bubble3D val="0"/>
            <c:spPr>
              <a:solidFill>
                <a:srgbClr val="004C4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44CD-42E3-89D6-D11A710F4EBF}"/>
              </c:ext>
            </c:extLst>
          </c:dPt>
          <c:cat>
            <c:numRef>
              <c:f>'Chapter3-Demand'!$C$146:$V$146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'Chapter3-Demand'!$C$147:$V$147</c:f>
              <c:numCache>
                <c:formatCode>0</c:formatCode>
                <c:ptCount val="20"/>
                <c:pt idx="0">
                  <c:v>266.744681722</c:v>
                </c:pt>
                <c:pt idx="1">
                  <c:v>264.548</c:v>
                </c:pt>
                <c:pt idx="2">
                  <c:v>267.34161754500002</c:v>
                </c:pt>
                <c:pt idx="3">
                  <c:v>272.30247934700003</c:v>
                </c:pt>
                <c:pt idx="4">
                  <c:v>262.660983316</c:v>
                </c:pt>
                <c:pt idx="5">
                  <c:v>268.24598703599997</c:v>
                </c:pt>
                <c:pt idx="6">
                  <c:v>270.79804927399999</c:v>
                </c:pt>
                <c:pt idx="7">
                  <c:v>250.70401052399998</c:v>
                </c:pt>
                <c:pt idx="8">
                  <c:v>242.94302538899998</c:v>
                </c:pt>
                <c:pt idx="9">
                  <c:v>242.32790071600002</c:v>
                </c:pt>
                <c:pt idx="10">
                  <c:v>246.65695142600001</c:v>
                </c:pt>
                <c:pt idx="11">
                  <c:v>248.96856445099999</c:v>
                </c:pt>
                <c:pt idx="12">
                  <c:v>250.489821678</c:v>
                </c:pt>
                <c:pt idx="13">
                  <c:v>251.14980456199999</c:v>
                </c:pt>
                <c:pt idx="14">
                  <c:v>250.48952010400001</c:v>
                </c:pt>
                <c:pt idx="15">
                  <c:v>246.262638743</c:v>
                </c:pt>
                <c:pt idx="16">
                  <c:v>245.05595181315931</c:v>
                </c:pt>
                <c:pt idx="17">
                  <c:v>243.34056015046718</c:v>
                </c:pt>
                <c:pt idx="18">
                  <c:v>241.51550594933869</c:v>
                </c:pt>
                <c:pt idx="19">
                  <c:v>239.70413965471866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44CD-42E3-89D6-D11A710F4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40887408"/>
        <c:axId val="940892000"/>
      </c:barChart>
      <c:catAx>
        <c:axId val="94088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0892000"/>
        <c:crosses val="autoZero"/>
        <c:auto val="1"/>
        <c:lblAlgn val="ctr"/>
        <c:lblOffset val="100"/>
        <c:noMultiLvlLbl val="0"/>
      </c:catAx>
      <c:valAx>
        <c:axId val="940892000"/>
        <c:scaling>
          <c:orientation val="minMax"/>
          <c:max val="290"/>
          <c:min val="2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088740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'Chapter3-Demand'!#REF!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'Chapter3-Demand'!#REF!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A4C-48E8-AB1D-46671FECE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461760"/>
        <c:axId val="53463296"/>
      </c:lineChart>
      <c:catAx>
        <c:axId val="5346176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3463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63296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Number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34617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'Chapter3-Demand'!#REF!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'Chapter3-Demand'!#REF!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B4A-4242-8DAF-E50F11365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471104"/>
        <c:axId val="53472640"/>
      </c:lineChart>
      <c:catAx>
        <c:axId val="5347110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3472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72640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Number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34711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'Chapter3-Demand'!#REF!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'Chapter3-Demand'!#REF!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A53-46C6-B47E-24775030E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807168"/>
        <c:axId val="54813056"/>
      </c:lineChart>
      <c:catAx>
        <c:axId val="5480716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4813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4813056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Number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48071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'Chapter3-Demand'!#REF!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'Chapter3-Demand'!#REF!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21A-4943-8FA3-F34F2E7E9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833152"/>
        <c:axId val="54834688"/>
      </c:lineChart>
      <c:catAx>
        <c:axId val="5483315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4834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4834688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Number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48331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3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276225</xdr:colOff>
      <xdr:row>1</xdr:row>
      <xdr:rowOff>123826</xdr:rowOff>
    </xdr:from>
    <xdr:to>
      <xdr:col>45</xdr:col>
      <xdr:colOff>161925</xdr:colOff>
      <xdr:row>6</xdr:row>
      <xdr:rowOff>114301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5BC695F-4967-44F0-83D5-2A192281B337}"/>
            </a:ext>
          </a:extLst>
        </xdr:cNvPr>
        <xdr:cNvSpPr txBox="1"/>
      </xdr:nvSpPr>
      <xdr:spPr>
        <a:xfrm>
          <a:off x="22964775" y="285751"/>
          <a:ext cx="4762500" cy="838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Used central forecast for 5 years, yr 6 is the same as year 5,</a:t>
          </a:r>
          <a:r>
            <a:rPr lang="en-GB" sz="1100" baseline="0"/>
            <a:t> last 4 years are steady progression</a:t>
          </a:r>
        </a:p>
        <a:p>
          <a:r>
            <a:rPr lang="en-GB" sz="1100"/>
            <a:t>Columns AB</a:t>
          </a:r>
          <a:r>
            <a:rPr lang="en-GB" sz="1100" baseline="0"/>
            <a:t> to AF are counted as year 1 to year 5</a:t>
          </a:r>
        </a:p>
        <a:p>
          <a:r>
            <a:rPr lang="en-GB" sz="1100" baseline="0"/>
            <a:t>Column AG is as yr 6 and AH to AK are yr 7 to yr 10</a:t>
          </a:r>
          <a:endParaRPr lang="en-GB" sz="1100"/>
        </a:p>
      </xdr:txBody>
    </xdr:sp>
    <xdr:clientData/>
  </xdr:twoCellAnchor>
  <xdr:twoCellAnchor>
    <xdr:from>
      <xdr:col>38</xdr:col>
      <xdr:colOff>114300</xdr:colOff>
      <xdr:row>49</xdr:row>
      <xdr:rowOff>19051</xdr:rowOff>
    </xdr:from>
    <xdr:to>
      <xdr:col>44</xdr:col>
      <xdr:colOff>574862</xdr:colOff>
      <xdr:row>54</xdr:row>
      <xdr:rowOff>19051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6BC57E0-EA65-4503-B2F3-5A682D3067D0}"/>
            </a:ext>
          </a:extLst>
        </xdr:cNvPr>
        <xdr:cNvSpPr txBox="1"/>
      </xdr:nvSpPr>
      <xdr:spPr>
        <a:xfrm>
          <a:off x="23412450" y="8210551"/>
          <a:ext cx="4118162" cy="838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Demand Forecast Scenario file has</a:t>
          </a:r>
          <a:r>
            <a:rPr lang="en-GB" sz="1100" baseline="0"/>
            <a:t> data for 5 years</a:t>
          </a:r>
          <a:r>
            <a:rPr lang="en-GB" sz="1100"/>
            <a:t> the last 5 </a:t>
          </a:r>
          <a:r>
            <a:rPr lang="en-GB" sz="1100" baseline="0"/>
            <a:t>years have the average % diff applied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333375</xdr:colOff>
      <xdr:row>12</xdr:row>
      <xdr:rowOff>142876</xdr:rowOff>
    </xdr:from>
    <xdr:to>
      <xdr:col>33</xdr:col>
      <xdr:colOff>184337</xdr:colOff>
      <xdr:row>17</xdr:row>
      <xdr:rowOff>133351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86737A4-42C1-4195-BC3E-D88777B540D8}"/>
            </a:ext>
          </a:extLst>
        </xdr:cNvPr>
        <xdr:cNvSpPr txBox="1"/>
      </xdr:nvSpPr>
      <xdr:spPr>
        <a:xfrm>
          <a:off x="19497675" y="2105026"/>
          <a:ext cx="4118162" cy="838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Used the Central Forecast file for 6 years, the numbers drop considerably for the last 4 years so worked</a:t>
          </a:r>
          <a:r>
            <a:rPr lang="en-GB" sz="1100" baseline="0"/>
            <a:t> out the % diff and applied the average % change to the remaining years, this will show a natural stead progression on the charts</a:t>
          </a:r>
          <a:endParaRPr lang="en-GB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graphicFrame macro="">
      <xdr:nvGraphicFramePr>
        <xdr:cNvPr id="5319672" name="Chart 52">
          <a:extLst>
            <a:ext uri="{FF2B5EF4-FFF2-40B4-BE49-F238E27FC236}">
              <a16:creationId xmlns:a16="http://schemas.microsoft.com/office/drawing/2014/main" id="{00000000-0008-0000-0400-0000F82B5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</xdr:row>
      <xdr:rowOff>0</xdr:rowOff>
    </xdr:from>
    <xdr:to>
      <xdr:col>16</xdr:col>
      <xdr:colOff>0</xdr:colOff>
      <xdr:row>1</xdr:row>
      <xdr:rowOff>0</xdr:rowOff>
    </xdr:to>
    <xdr:graphicFrame macro="">
      <xdr:nvGraphicFramePr>
        <xdr:cNvPr id="5319673" name="Chart 53">
          <a:extLst>
            <a:ext uri="{FF2B5EF4-FFF2-40B4-BE49-F238E27FC236}">
              <a16:creationId xmlns:a16="http://schemas.microsoft.com/office/drawing/2014/main" id="{00000000-0008-0000-0400-0000F92B5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1</xdr:row>
      <xdr:rowOff>0</xdr:rowOff>
    </xdr:from>
    <xdr:to>
      <xdr:col>39</xdr:col>
      <xdr:colOff>0</xdr:colOff>
      <xdr:row>1</xdr:row>
      <xdr:rowOff>0</xdr:rowOff>
    </xdr:to>
    <xdr:graphicFrame macro="">
      <xdr:nvGraphicFramePr>
        <xdr:cNvPr id="5319674" name="Chart 54">
          <a:extLst>
            <a:ext uri="{FF2B5EF4-FFF2-40B4-BE49-F238E27FC236}">
              <a16:creationId xmlns:a16="http://schemas.microsoft.com/office/drawing/2014/main" id="{00000000-0008-0000-0400-0000FA2B5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39</xdr:col>
      <xdr:colOff>0</xdr:colOff>
      <xdr:row>1</xdr:row>
      <xdr:rowOff>0</xdr:rowOff>
    </xdr:from>
    <xdr:to>
      <xdr:col>47</xdr:col>
      <xdr:colOff>0</xdr:colOff>
      <xdr:row>1</xdr:row>
      <xdr:rowOff>0</xdr:rowOff>
    </xdr:to>
    <xdr:graphicFrame macro="">
      <xdr:nvGraphicFramePr>
        <xdr:cNvPr id="5319675" name="Chart 55">
          <a:extLst>
            <a:ext uri="{FF2B5EF4-FFF2-40B4-BE49-F238E27FC236}">
              <a16:creationId xmlns:a16="http://schemas.microsoft.com/office/drawing/2014/main" id="{00000000-0008-0000-0400-0000FB2B5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47</xdr:col>
      <xdr:colOff>0</xdr:colOff>
      <xdr:row>1</xdr:row>
      <xdr:rowOff>0</xdr:rowOff>
    </xdr:from>
    <xdr:to>
      <xdr:col>55</xdr:col>
      <xdr:colOff>0</xdr:colOff>
      <xdr:row>1</xdr:row>
      <xdr:rowOff>0</xdr:rowOff>
    </xdr:to>
    <xdr:graphicFrame macro="">
      <xdr:nvGraphicFramePr>
        <xdr:cNvPr id="5319676" name="Chart 56">
          <a:extLst>
            <a:ext uri="{FF2B5EF4-FFF2-40B4-BE49-F238E27FC236}">
              <a16:creationId xmlns:a16="http://schemas.microsoft.com/office/drawing/2014/main" id="{00000000-0008-0000-0400-0000FC2B5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55</xdr:col>
      <xdr:colOff>0</xdr:colOff>
      <xdr:row>1</xdr:row>
      <xdr:rowOff>0</xdr:rowOff>
    </xdr:from>
    <xdr:to>
      <xdr:col>63</xdr:col>
      <xdr:colOff>0</xdr:colOff>
      <xdr:row>1</xdr:row>
      <xdr:rowOff>0</xdr:rowOff>
    </xdr:to>
    <xdr:graphicFrame macro="">
      <xdr:nvGraphicFramePr>
        <xdr:cNvPr id="5319677" name="Chart 57">
          <a:extLst>
            <a:ext uri="{FF2B5EF4-FFF2-40B4-BE49-F238E27FC236}">
              <a16:creationId xmlns:a16="http://schemas.microsoft.com/office/drawing/2014/main" id="{00000000-0008-0000-0400-0000FD2B5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63</xdr:col>
      <xdr:colOff>0</xdr:colOff>
      <xdr:row>1</xdr:row>
      <xdr:rowOff>0</xdr:rowOff>
    </xdr:from>
    <xdr:to>
      <xdr:col>71</xdr:col>
      <xdr:colOff>0</xdr:colOff>
      <xdr:row>1</xdr:row>
      <xdr:rowOff>0</xdr:rowOff>
    </xdr:to>
    <xdr:graphicFrame macro="">
      <xdr:nvGraphicFramePr>
        <xdr:cNvPr id="5319678" name="Chart 58">
          <a:extLst>
            <a:ext uri="{FF2B5EF4-FFF2-40B4-BE49-F238E27FC236}">
              <a16:creationId xmlns:a16="http://schemas.microsoft.com/office/drawing/2014/main" id="{00000000-0008-0000-0400-0000FE2B5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71</xdr:col>
      <xdr:colOff>0</xdr:colOff>
      <xdr:row>1</xdr:row>
      <xdr:rowOff>0</xdr:rowOff>
    </xdr:from>
    <xdr:to>
      <xdr:col>79</xdr:col>
      <xdr:colOff>0</xdr:colOff>
      <xdr:row>1</xdr:row>
      <xdr:rowOff>0</xdr:rowOff>
    </xdr:to>
    <xdr:graphicFrame macro="">
      <xdr:nvGraphicFramePr>
        <xdr:cNvPr id="5319679" name="Chart 59">
          <a:extLst>
            <a:ext uri="{FF2B5EF4-FFF2-40B4-BE49-F238E27FC236}">
              <a16:creationId xmlns:a16="http://schemas.microsoft.com/office/drawing/2014/main" id="{00000000-0008-0000-0400-0000FF2B5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79</xdr:col>
      <xdr:colOff>0</xdr:colOff>
      <xdr:row>1</xdr:row>
      <xdr:rowOff>0</xdr:rowOff>
    </xdr:from>
    <xdr:to>
      <xdr:col>87</xdr:col>
      <xdr:colOff>0</xdr:colOff>
      <xdr:row>1</xdr:row>
      <xdr:rowOff>0</xdr:rowOff>
    </xdr:to>
    <xdr:graphicFrame macro="">
      <xdr:nvGraphicFramePr>
        <xdr:cNvPr id="6368256" name="Chart 60">
          <a:extLst>
            <a:ext uri="{FF2B5EF4-FFF2-40B4-BE49-F238E27FC236}">
              <a16:creationId xmlns:a16="http://schemas.microsoft.com/office/drawing/2014/main" id="{00000000-0008-0000-0400-0000002C6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87</xdr:col>
      <xdr:colOff>0</xdr:colOff>
      <xdr:row>1</xdr:row>
      <xdr:rowOff>0</xdr:rowOff>
    </xdr:from>
    <xdr:to>
      <xdr:col>95</xdr:col>
      <xdr:colOff>0</xdr:colOff>
      <xdr:row>1</xdr:row>
      <xdr:rowOff>0</xdr:rowOff>
    </xdr:to>
    <xdr:graphicFrame macro="">
      <xdr:nvGraphicFramePr>
        <xdr:cNvPr id="6368257" name="Chart 61">
          <a:extLst>
            <a:ext uri="{FF2B5EF4-FFF2-40B4-BE49-F238E27FC236}">
              <a16:creationId xmlns:a16="http://schemas.microsoft.com/office/drawing/2014/main" id="{00000000-0008-0000-0400-0000012C6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95</xdr:col>
      <xdr:colOff>0</xdr:colOff>
      <xdr:row>1</xdr:row>
      <xdr:rowOff>0</xdr:rowOff>
    </xdr:from>
    <xdr:to>
      <xdr:col>103</xdr:col>
      <xdr:colOff>0</xdr:colOff>
      <xdr:row>1</xdr:row>
      <xdr:rowOff>0</xdr:rowOff>
    </xdr:to>
    <xdr:graphicFrame macro="">
      <xdr:nvGraphicFramePr>
        <xdr:cNvPr id="6368258" name="Chart 62">
          <a:extLst>
            <a:ext uri="{FF2B5EF4-FFF2-40B4-BE49-F238E27FC236}">
              <a16:creationId xmlns:a16="http://schemas.microsoft.com/office/drawing/2014/main" id="{00000000-0008-0000-0400-0000022C6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103</xdr:col>
      <xdr:colOff>0</xdr:colOff>
      <xdr:row>1</xdr:row>
      <xdr:rowOff>0</xdr:rowOff>
    </xdr:from>
    <xdr:to>
      <xdr:col>111</xdr:col>
      <xdr:colOff>0</xdr:colOff>
      <xdr:row>1</xdr:row>
      <xdr:rowOff>0</xdr:rowOff>
    </xdr:to>
    <xdr:graphicFrame macro="">
      <xdr:nvGraphicFramePr>
        <xdr:cNvPr id="6368259" name="Chart 63">
          <a:extLst>
            <a:ext uri="{FF2B5EF4-FFF2-40B4-BE49-F238E27FC236}">
              <a16:creationId xmlns:a16="http://schemas.microsoft.com/office/drawing/2014/main" id="{00000000-0008-0000-0400-0000032C6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111</xdr:col>
      <xdr:colOff>0</xdr:colOff>
      <xdr:row>1</xdr:row>
      <xdr:rowOff>0</xdr:rowOff>
    </xdr:from>
    <xdr:to>
      <xdr:col>119</xdr:col>
      <xdr:colOff>0</xdr:colOff>
      <xdr:row>1</xdr:row>
      <xdr:rowOff>0</xdr:rowOff>
    </xdr:to>
    <xdr:graphicFrame macro="">
      <xdr:nvGraphicFramePr>
        <xdr:cNvPr id="6368260" name="Chart 64">
          <a:extLst>
            <a:ext uri="{FF2B5EF4-FFF2-40B4-BE49-F238E27FC236}">
              <a16:creationId xmlns:a16="http://schemas.microsoft.com/office/drawing/2014/main" id="{00000000-0008-0000-0400-0000042C6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119</xdr:col>
      <xdr:colOff>0</xdr:colOff>
      <xdr:row>1</xdr:row>
      <xdr:rowOff>0</xdr:rowOff>
    </xdr:from>
    <xdr:to>
      <xdr:col>127</xdr:col>
      <xdr:colOff>0</xdr:colOff>
      <xdr:row>1</xdr:row>
      <xdr:rowOff>0</xdr:rowOff>
    </xdr:to>
    <xdr:graphicFrame macro="">
      <xdr:nvGraphicFramePr>
        <xdr:cNvPr id="6368261" name="Chart 65">
          <a:extLst>
            <a:ext uri="{FF2B5EF4-FFF2-40B4-BE49-F238E27FC236}">
              <a16:creationId xmlns:a16="http://schemas.microsoft.com/office/drawing/2014/main" id="{00000000-0008-0000-0400-0000052C6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127</xdr:col>
      <xdr:colOff>0</xdr:colOff>
      <xdr:row>1</xdr:row>
      <xdr:rowOff>0</xdr:rowOff>
    </xdr:from>
    <xdr:to>
      <xdr:col>135</xdr:col>
      <xdr:colOff>0</xdr:colOff>
      <xdr:row>1</xdr:row>
      <xdr:rowOff>0</xdr:rowOff>
    </xdr:to>
    <xdr:graphicFrame macro="">
      <xdr:nvGraphicFramePr>
        <xdr:cNvPr id="6368262" name="Chart 66">
          <a:extLst>
            <a:ext uri="{FF2B5EF4-FFF2-40B4-BE49-F238E27FC236}">
              <a16:creationId xmlns:a16="http://schemas.microsoft.com/office/drawing/2014/main" id="{00000000-0008-0000-0400-0000062C6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135</xdr:col>
      <xdr:colOff>0</xdr:colOff>
      <xdr:row>1</xdr:row>
      <xdr:rowOff>0</xdr:rowOff>
    </xdr:from>
    <xdr:to>
      <xdr:col>143</xdr:col>
      <xdr:colOff>0</xdr:colOff>
      <xdr:row>1</xdr:row>
      <xdr:rowOff>0</xdr:rowOff>
    </xdr:to>
    <xdr:graphicFrame macro="">
      <xdr:nvGraphicFramePr>
        <xdr:cNvPr id="6368263" name="Chart 67">
          <a:extLst>
            <a:ext uri="{FF2B5EF4-FFF2-40B4-BE49-F238E27FC236}">
              <a16:creationId xmlns:a16="http://schemas.microsoft.com/office/drawing/2014/main" id="{00000000-0008-0000-0400-0000072C6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143</xdr:col>
      <xdr:colOff>0</xdr:colOff>
      <xdr:row>1</xdr:row>
      <xdr:rowOff>0</xdr:rowOff>
    </xdr:from>
    <xdr:to>
      <xdr:col>151</xdr:col>
      <xdr:colOff>0</xdr:colOff>
      <xdr:row>1</xdr:row>
      <xdr:rowOff>0</xdr:rowOff>
    </xdr:to>
    <xdr:graphicFrame macro="">
      <xdr:nvGraphicFramePr>
        <xdr:cNvPr id="6368264" name="Chart 68">
          <a:extLst>
            <a:ext uri="{FF2B5EF4-FFF2-40B4-BE49-F238E27FC236}">
              <a16:creationId xmlns:a16="http://schemas.microsoft.com/office/drawing/2014/main" id="{00000000-0008-0000-0400-0000082C6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151</xdr:col>
      <xdr:colOff>0</xdr:colOff>
      <xdr:row>1</xdr:row>
      <xdr:rowOff>0</xdr:rowOff>
    </xdr:from>
    <xdr:to>
      <xdr:col>159</xdr:col>
      <xdr:colOff>0</xdr:colOff>
      <xdr:row>1</xdr:row>
      <xdr:rowOff>0</xdr:rowOff>
    </xdr:to>
    <xdr:graphicFrame macro="">
      <xdr:nvGraphicFramePr>
        <xdr:cNvPr id="6368265" name="Chart 69">
          <a:extLst>
            <a:ext uri="{FF2B5EF4-FFF2-40B4-BE49-F238E27FC236}">
              <a16:creationId xmlns:a16="http://schemas.microsoft.com/office/drawing/2014/main" id="{00000000-0008-0000-0400-0000092C6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159</xdr:col>
      <xdr:colOff>0</xdr:colOff>
      <xdr:row>1</xdr:row>
      <xdr:rowOff>0</xdr:rowOff>
    </xdr:from>
    <xdr:to>
      <xdr:col>167</xdr:col>
      <xdr:colOff>0</xdr:colOff>
      <xdr:row>1</xdr:row>
      <xdr:rowOff>0</xdr:rowOff>
    </xdr:to>
    <xdr:graphicFrame macro="">
      <xdr:nvGraphicFramePr>
        <xdr:cNvPr id="6368266" name="Chart 70">
          <a:extLst>
            <a:ext uri="{FF2B5EF4-FFF2-40B4-BE49-F238E27FC236}">
              <a16:creationId xmlns:a16="http://schemas.microsoft.com/office/drawing/2014/main" id="{00000000-0008-0000-0400-00000A2C6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167</xdr:col>
      <xdr:colOff>0</xdr:colOff>
      <xdr:row>1</xdr:row>
      <xdr:rowOff>0</xdr:rowOff>
    </xdr:from>
    <xdr:to>
      <xdr:col>175</xdr:col>
      <xdr:colOff>0</xdr:colOff>
      <xdr:row>1</xdr:row>
      <xdr:rowOff>0</xdr:rowOff>
    </xdr:to>
    <xdr:graphicFrame macro="">
      <xdr:nvGraphicFramePr>
        <xdr:cNvPr id="6368267" name="Chart 71">
          <a:extLst>
            <a:ext uri="{FF2B5EF4-FFF2-40B4-BE49-F238E27FC236}">
              <a16:creationId xmlns:a16="http://schemas.microsoft.com/office/drawing/2014/main" id="{00000000-0008-0000-0400-00000B2C6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175</xdr:col>
      <xdr:colOff>0</xdr:colOff>
      <xdr:row>1</xdr:row>
      <xdr:rowOff>0</xdr:rowOff>
    </xdr:from>
    <xdr:to>
      <xdr:col>183</xdr:col>
      <xdr:colOff>0</xdr:colOff>
      <xdr:row>1</xdr:row>
      <xdr:rowOff>0</xdr:rowOff>
    </xdr:to>
    <xdr:graphicFrame macro="">
      <xdr:nvGraphicFramePr>
        <xdr:cNvPr id="6368268" name="Chart 72">
          <a:extLst>
            <a:ext uri="{FF2B5EF4-FFF2-40B4-BE49-F238E27FC236}">
              <a16:creationId xmlns:a16="http://schemas.microsoft.com/office/drawing/2014/main" id="{00000000-0008-0000-0400-00000C2C6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183</xdr:col>
      <xdr:colOff>0</xdr:colOff>
      <xdr:row>1</xdr:row>
      <xdr:rowOff>0</xdr:rowOff>
    </xdr:from>
    <xdr:to>
      <xdr:col>191</xdr:col>
      <xdr:colOff>0</xdr:colOff>
      <xdr:row>1</xdr:row>
      <xdr:rowOff>0</xdr:rowOff>
    </xdr:to>
    <xdr:graphicFrame macro="">
      <xdr:nvGraphicFramePr>
        <xdr:cNvPr id="6368269" name="Chart 73">
          <a:extLst>
            <a:ext uri="{FF2B5EF4-FFF2-40B4-BE49-F238E27FC236}">
              <a16:creationId xmlns:a16="http://schemas.microsoft.com/office/drawing/2014/main" id="{00000000-0008-0000-0400-00000D2C6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191</xdr:col>
      <xdr:colOff>0</xdr:colOff>
      <xdr:row>1</xdr:row>
      <xdr:rowOff>0</xdr:rowOff>
    </xdr:from>
    <xdr:to>
      <xdr:col>199</xdr:col>
      <xdr:colOff>0</xdr:colOff>
      <xdr:row>1</xdr:row>
      <xdr:rowOff>0</xdr:rowOff>
    </xdr:to>
    <xdr:graphicFrame macro="">
      <xdr:nvGraphicFramePr>
        <xdr:cNvPr id="6368270" name="Chart 74">
          <a:extLst>
            <a:ext uri="{FF2B5EF4-FFF2-40B4-BE49-F238E27FC236}">
              <a16:creationId xmlns:a16="http://schemas.microsoft.com/office/drawing/2014/main" id="{00000000-0008-0000-0400-00000E2C6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199</xdr:col>
      <xdr:colOff>0</xdr:colOff>
      <xdr:row>1</xdr:row>
      <xdr:rowOff>0</xdr:rowOff>
    </xdr:from>
    <xdr:to>
      <xdr:col>207</xdr:col>
      <xdr:colOff>0</xdr:colOff>
      <xdr:row>1</xdr:row>
      <xdr:rowOff>0</xdr:rowOff>
    </xdr:to>
    <xdr:graphicFrame macro="">
      <xdr:nvGraphicFramePr>
        <xdr:cNvPr id="6368271" name="Chart 75">
          <a:extLst>
            <a:ext uri="{FF2B5EF4-FFF2-40B4-BE49-F238E27FC236}">
              <a16:creationId xmlns:a16="http://schemas.microsoft.com/office/drawing/2014/main" id="{00000000-0008-0000-0400-00000F2C6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207</xdr:col>
      <xdr:colOff>0</xdr:colOff>
      <xdr:row>1</xdr:row>
      <xdr:rowOff>0</xdr:rowOff>
    </xdr:from>
    <xdr:to>
      <xdr:col>215</xdr:col>
      <xdr:colOff>0</xdr:colOff>
      <xdr:row>1</xdr:row>
      <xdr:rowOff>0</xdr:rowOff>
    </xdr:to>
    <xdr:graphicFrame macro="">
      <xdr:nvGraphicFramePr>
        <xdr:cNvPr id="6368272" name="Chart 76">
          <a:extLst>
            <a:ext uri="{FF2B5EF4-FFF2-40B4-BE49-F238E27FC236}">
              <a16:creationId xmlns:a16="http://schemas.microsoft.com/office/drawing/2014/main" id="{00000000-0008-0000-0400-0000102C6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215</xdr:col>
      <xdr:colOff>0</xdr:colOff>
      <xdr:row>1</xdr:row>
      <xdr:rowOff>0</xdr:rowOff>
    </xdr:from>
    <xdr:to>
      <xdr:col>223</xdr:col>
      <xdr:colOff>0</xdr:colOff>
      <xdr:row>1</xdr:row>
      <xdr:rowOff>0</xdr:rowOff>
    </xdr:to>
    <xdr:graphicFrame macro="">
      <xdr:nvGraphicFramePr>
        <xdr:cNvPr id="6368273" name="Chart 77">
          <a:extLst>
            <a:ext uri="{FF2B5EF4-FFF2-40B4-BE49-F238E27FC236}">
              <a16:creationId xmlns:a16="http://schemas.microsoft.com/office/drawing/2014/main" id="{00000000-0008-0000-0400-0000112C6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223</xdr:col>
      <xdr:colOff>0</xdr:colOff>
      <xdr:row>1</xdr:row>
      <xdr:rowOff>0</xdr:rowOff>
    </xdr:from>
    <xdr:to>
      <xdr:col>231</xdr:col>
      <xdr:colOff>0</xdr:colOff>
      <xdr:row>1</xdr:row>
      <xdr:rowOff>0</xdr:rowOff>
    </xdr:to>
    <xdr:graphicFrame macro="">
      <xdr:nvGraphicFramePr>
        <xdr:cNvPr id="6368274" name="Chart 78">
          <a:extLst>
            <a:ext uri="{FF2B5EF4-FFF2-40B4-BE49-F238E27FC236}">
              <a16:creationId xmlns:a16="http://schemas.microsoft.com/office/drawing/2014/main" id="{00000000-0008-0000-0400-0000122C6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231</xdr:col>
      <xdr:colOff>0</xdr:colOff>
      <xdr:row>1</xdr:row>
      <xdr:rowOff>0</xdr:rowOff>
    </xdr:from>
    <xdr:to>
      <xdr:col>239</xdr:col>
      <xdr:colOff>0</xdr:colOff>
      <xdr:row>1</xdr:row>
      <xdr:rowOff>0</xdr:rowOff>
    </xdr:to>
    <xdr:graphicFrame macro="">
      <xdr:nvGraphicFramePr>
        <xdr:cNvPr id="6368275" name="Chart 79">
          <a:extLst>
            <a:ext uri="{FF2B5EF4-FFF2-40B4-BE49-F238E27FC236}">
              <a16:creationId xmlns:a16="http://schemas.microsoft.com/office/drawing/2014/main" id="{00000000-0008-0000-0400-0000132C6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239</xdr:col>
      <xdr:colOff>0</xdr:colOff>
      <xdr:row>1</xdr:row>
      <xdr:rowOff>0</xdr:rowOff>
    </xdr:from>
    <xdr:to>
      <xdr:col>247</xdr:col>
      <xdr:colOff>0</xdr:colOff>
      <xdr:row>1</xdr:row>
      <xdr:rowOff>0</xdr:rowOff>
    </xdr:to>
    <xdr:graphicFrame macro="">
      <xdr:nvGraphicFramePr>
        <xdr:cNvPr id="6368276" name="Chart 80">
          <a:extLst>
            <a:ext uri="{FF2B5EF4-FFF2-40B4-BE49-F238E27FC236}">
              <a16:creationId xmlns:a16="http://schemas.microsoft.com/office/drawing/2014/main" id="{00000000-0008-0000-0400-0000142C6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247</xdr:col>
      <xdr:colOff>0</xdr:colOff>
      <xdr:row>1</xdr:row>
      <xdr:rowOff>0</xdr:rowOff>
    </xdr:from>
    <xdr:to>
      <xdr:col>255</xdr:col>
      <xdr:colOff>0</xdr:colOff>
      <xdr:row>1</xdr:row>
      <xdr:rowOff>0</xdr:rowOff>
    </xdr:to>
    <xdr:graphicFrame macro="">
      <xdr:nvGraphicFramePr>
        <xdr:cNvPr id="6368277" name="Chart 81">
          <a:extLst>
            <a:ext uri="{FF2B5EF4-FFF2-40B4-BE49-F238E27FC236}">
              <a16:creationId xmlns:a16="http://schemas.microsoft.com/office/drawing/2014/main" id="{00000000-0008-0000-0400-0000152C6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255</xdr:col>
      <xdr:colOff>0</xdr:colOff>
      <xdr:row>1</xdr:row>
      <xdr:rowOff>0</xdr:rowOff>
    </xdr:from>
    <xdr:to>
      <xdr:col>263</xdr:col>
      <xdr:colOff>0</xdr:colOff>
      <xdr:row>1</xdr:row>
      <xdr:rowOff>0</xdr:rowOff>
    </xdr:to>
    <xdr:graphicFrame macro="">
      <xdr:nvGraphicFramePr>
        <xdr:cNvPr id="6368278" name="Chart 82">
          <a:extLst>
            <a:ext uri="{FF2B5EF4-FFF2-40B4-BE49-F238E27FC236}">
              <a16:creationId xmlns:a16="http://schemas.microsoft.com/office/drawing/2014/main" id="{00000000-0008-0000-0400-0000162C6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263</xdr:col>
      <xdr:colOff>0</xdr:colOff>
      <xdr:row>1</xdr:row>
      <xdr:rowOff>0</xdr:rowOff>
    </xdr:from>
    <xdr:to>
      <xdr:col>270</xdr:col>
      <xdr:colOff>0</xdr:colOff>
      <xdr:row>1</xdr:row>
      <xdr:rowOff>0</xdr:rowOff>
    </xdr:to>
    <xdr:graphicFrame macro="">
      <xdr:nvGraphicFramePr>
        <xdr:cNvPr id="6368279" name="Chart 83">
          <a:extLst>
            <a:ext uri="{FF2B5EF4-FFF2-40B4-BE49-F238E27FC236}">
              <a16:creationId xmlns:a16="http://schemas.microsoft.com/office/drawing/2014/main" id="{00000000-0008-0000-0400-0000172C6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11</xdr:col>
      <xdr:colOff>0</xdr:colOff>
      <xdr:row>23</xdr:row>
      <xdr:rowOff>0</xdr:rowOff>
    </xdr:from>
    <xdr:to>
      <xdr:col>18</xdr:col>
      <xdr:colOff>0</xdr:colOff>
      <xdr:row>38</xdr:row>
      <xdr:rowOff>0</xdr:rowOff>
    </xdr:to>
    <xdr:graphicFrame macro="">
      <xdr:nvGraphicFramePr>
        <xdr:cNvPr id="6368280" name="Chart 114">
          <a:extLst>
            <a:ext uri="{FF2B5EF4-FFF2-40B4-BE49-F238E27FC236}">
              <a16:creationId xmlns:a16="http://schemas.microsoft.com/office/drawing/2014/main" id="{00000000-0008-0000-0400-0000182C6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11</xdr:col>
      <xdr:colOff>0</xdr:colOff>
      <xdr:row>3</xdr:row>
      <xdr:rowOff>0</xdr:rowOff>
    </xdr:from>
    <xdr:to>
      <xdr:col>18</xdr:col>
      <xdr:colOff>0</xdr:colOff>
      <xdr:row>18</xdr:row>
      <xdr:rowOff>0</xdr:rowOff>
    </xdr:to>
    <xdr:graphicFrame macro="">
      <xdr:nvGraphicFramePr>
        <xdr:cNvPr id="6368281" name="Chart 115">
          <a:extLst>
            <a:ext uri="{FF2B5EF4-FFF2-40B4-BE49-F238E27FC236}">
              <a16:creationId xmlns:a16="http://schemas.microsoft.com/office/drawing/2014/main" id="{00000000-0008-0000-0400-0000192C6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</xdr:col>
      <xdr:colOff>0</xdr:colOff>
      <xdr:row>43</xdr:row>
      <xdr:rowOff>0</xdr:rowOff>
    </xdr:from>
    <xdr:to>
      <xdr:col>8</xdr:col>
      <xdr:colOff>0</xdr:colOff>
      <xdr:row>58</xdr:row>
      <xdr:rowOff>0</xdr:rowOff>
    </xdr:to>
    <xdr:graphicFrame macro="">
      <xdr:nvGraphicFramePr>
        <xdr:cNvPr id="6368282" name="Chart 116">
          <a:extLst>
            <a:ext uri="{FF2B5EF4-FFF2-40B4-BE49-F238E27FC236}">
              <a16:creationId xmlns:a16="http://schemas.microsoft.com/office/drawing/2014/main" id="{00000000-0008-0000-0400-00001A2C6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</xdr:col>
      <xdr:colOff>0</xdr:colOff>
      <xdr:row>3</xdr:row>
      <xdr:rowOff>0</xdr:rowOff>
    </xdr:from>
    <xdr:to>
      <xdr:col>8</xdr:col>
      <xdr:colOff>0</xdr:colOff>
      <xdr:row>18</xdr:row>
      <xdr:rowOff>0</xdr:rowOff>
    </xdr:to>
    <xdr:graphicFrame macro="">
      <xdr:nvGraphicFramePr>
        <xdr:cNvPr id="6368283" name="Chart 117">
          <a:extLst>
            <a:ext uri="{FF2B5EF4-FFF2-40B4-BE49-F238E27FC236}">
              <a16:creationId xmlns:a16="http://schemas.microsoft.com/office/drawing/2014/main" id="{00000000-0008-0000-0400-00001B2C6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</xdr:col>
      <xdr:colOff>0</xdr:colOff>
      <xdr:row>23</xdr:row>
      <xdr:rowOff>0</xdr:rowOff>
    </xdr:from>
    <xdr:to>
      <xdr:col>8</xdr:col>
      <xdr:colOff>0</xdr:colOff>
      <xdr:row>38</xdr:row>
      <xdr:rowOff>0</xdr:rowOff>
    </xdr:to>
    <xdr:graphicFrame macro="">
      <xdr:nvGraphicFramePr>
        <xdr:cNvPr id="6368284" name="Chart 118">
          <a:extLst>
            <a:ext uri="{FF2B5EF4-FFF2-40B4-BE49-F238E27FC236}">
              <a16:creationId xmlns:a16="http://schemas.microsoft.com/office/drawing/2014/main" id="{00000000-0008-0000-0400-00001C2C6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11</xdr:col>
      <xdr:colOff>0</xdr:colOff>
      <xdr:row>83</xdr:row>
      <xdr:rowOff>0</xdr:rowOff>
    </xdr:from>
    <xdr:to>
      <xdr:col>18</xdr:col>
      <xdr:colOff>0</xdr:colOff>
      <xdr:row>98</xdr:row>
      <xdr:rowOff>0</xdr:rowOff>
    </xdr:to>
    <xdr:graphicFrame macro="">
      <xdr:nvGraphicFramePr>
        <xdr:cNvPr id="6368285" name="Chart 119">
          <a:extLst>
            <a:ext uri="{FF2B5EF4-FFF2-40B4-BE49-F238E27FC236}">
              <a16:creationId xmlns:a16="http://schemas.microsoft.com/office/drawing/2014/main" id="{00000000-0008-0000-0400-00001D2C6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11</xdr:col>
      <xdr:colOff>0</xdr:colOff>
      <xdr:row>63</xdr:row>
      <xdr:rowOff>0</xdr:rowOff>
    </xdr:from>
    <xdr:to>
      <xdr:col>18</xdr:col>
      <xdr:colOff>0</xdr:colOff>
      <xdr:row>78</xdr:row>
      <xdr:rowOff>0</xdr:rowOff>
    </xdr:to>
    <xdr:graphicFrame macro="">
      <xdr:nvGraphicFramePr>
        <xdr:cNvPr id="6368286" name="Chart 120">
          <a:extLst>
            <a:ext uri="{FF2B5EF4-FFF2-40B4-BE49-F238E27FC236}">
              <a16:creationId xmlns:a16="http://schemas.microsoft.com/office/drawing/2014/main" id="{00000000-0008-0000-0400-00001E2C6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1</xdr:col>
      <xdr:colOff>0</xdr:colOff>
      <xdr:row>103</xdr:row>
      <xdr:rowOff>0</xdr:rowOff>
    </xdr:from>
    <xdr:to>
      <xdr:col>8</xdr:col>
      <xdr:colOff>0</xdr:colOff>
      <xdr:row>118</xdr:row>
      <xdr:rowOff>0</xdr:rowOff>
    </xdr:to>
    <xdr:graphicFrame macro="">
      <xdr:nvGraphicFramePr>
        <xdr:cNvPr id="6368287" name="Chart 121">
          <a:extLst>
            <a:ext uri="{FF2B5EF4-FFF2-40B4-BE49-F238E27FC236}">
              <a16:creationId xmlns:a16="http://schemas.microsoft.com/office/drawing/2014/main" id="{00000000-0008-0000-0400-00001F2C6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</xdr:col>
      <xdr:colOff>0</xdr:colOff>
      <xdr:row>63</xdr:row>
      <xdr:rowOff>0</xdr:rowOff>
    </xdr:from>
    <xdr:to>
      <xdr:col>8</xdr:col>
      <xdr:colOff>0</xdr:colOff>
      <xdr:row>78</xdr:row>
      <xdr:rowOff>0</xdr:rowOff>
    </xdr:to>
    <xdr:graphicFrame macro="">
      <xdr:nvGraphicFramePr>
        <xdr:cNvPr id="6368288" name="Chart 122">
          <a:extLst>
            <a:ext uri="{FF2B5EF4-FFF2-40B4-BE49-F238E27FC236}">
              <a16:creationId xmlns:a16="http://schemas.microsoft.com/office/drawing/2014/main" id="{00000000-0008-0000-0400-0000202C6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1</xdr:col>
      <xdr:colOff>0</xdr:colOff>
      <xdr:row>83</xdr:row>
      <xdr:rowOff>0</xdr:rowOff>
    </xdr:from>
    <xdr:to>
      <xdr:col>8</xdr:col>
      <xdr:colOff>0</xdr:colOff>
      <xdr:row>98</xdr:row>
      <xdr:rowOff>0</xdr:rowOff>
    </xdr:to>
    <xdr:graphicFrame macro="">
      <xdr:nvGraphicFramePr>
        <xdr:cNvPr id="6368289" name="Chart 123">
          <a:extLst>
            <a:ext uri="{FF2B5EF4-FFF2-40B4-BE49-F238E27FC236}">
              <a16:creationId xmlns:a16="http://schemas.microsoft.com/office/drawing/2014/main" id="{00000000-0008-0000-0400-0000212C6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11</xdr:col>
      <xdr:colOff>0</xdr:colOff>
      <xdr:row>143</xdr:row>
      <xdr:rowOff>0</xdr:rowOff>
    </xdr:from>
    <xdr:to>
      <xdr:col>18</xdr:col>
      <xdr:colOff>0</xdr:colOff>
      <xdr:row>158</xdr:row>
      <xdr:rowOff>0</xdr:rowOff>
    </xdr:to>
    <xdr:graphicFrame macro="">
      <xdr:nvGraphicFramePr>
        <xdr:cNvPr id="6368290" name="Chart 124">
          <a:extLst>
            <a:ext uri="{FF2B5EF4-FFF2-40B4-BE49-F238E27FC236}">
              <a16:creationId xmlns:a16="http://schemas.microsoft.com/office/drawing/2014/main" id="{00000000-0008-0000-0400-0000222C6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11</xdr:col>
      <xdr:colOff>0</xdr:colOff>
      <xdr:row>123</xdr:row>
      <xdr:rowOff>0</xdr:rowOff>
    </xdr:from>
    <xdr:to>
      <xdr:col>18</xdr:col>
      <xdr:colOff>0</xdr:colOff>
      <xdr:row>138</xdr:row>
      <xdr:rowOff>0</xdr:rowOff>
    </xdr:to>
    <xdr:graphicFrame macro="">
      <xdr:nvGraphicFramePr>
        <xdr:cNvPr id="6368291" name="Chart 125">
          <a:extLst>
            <a:ext uri="{FF2B5EF4-FFF2-40B4-BE49-F238E27FC236}">
              <a16:creationId xmlns:a16="http://schemas.microsoft.com/office/drawing/2014/main" id="{00000000-0008-0000-0400-0000232C6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</xdr:col>
      <xdr:colOff>0</xdr:colOff>
      <xdr:row>163</xdr:row>
      <xdr:rowOff>0</xdr:rowOff>
    </xdr:from>
    <xdr:to>
      <xdr:col>8</xdr:col>
      <xdr:colOff>0</xdr:colOff>
      <xdr:row>178</xdr:row>
      <xdr:rowOff>0</xdr:rowOff>
    </xdr:to>
    <xdr:graphicFrame macro="">
      <xdr:nvGraphicFramePr>
        <xdr:cNvPr id="6368292" name="Chart 126">
          <a:extLst>
            <a:ext uri="{FF2B5EF4-FFF2-40B4-BE49-F238E27FC236}">
              <a16:creationId xmlns:a16="http://schemas.microsoft.com/office/drawing/2014/main" id="{00000000-0008-0000-0400-0000242C6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</xdr:col>
      <xdr:colOff>0</xdr:colOff>
      <xdr:row>123</xdr:row>
      <xdr:rowOff>0</xdr:rowOff>
    </xdr:from>
    <xdr:to>
      <xdr:col>8</xdr:col>
      <xdr:colOff>0</xdr:colOff>
      <xdr:row>138</xdr:row>
      <xdr:rowOff>0</xdr:rowOff>
    </xdr:to>
    <xdr:graphicFrame macro="">
      <xdr:nvGraphicFramePr>
        <xdr:cNvPr id="6368293" name="Chart 127">
          <a:extLst>
            <a:ext uri="{FF2B5EF4-FFF2-40B4-BE49-F238E27FC236}">
              <a16:creationId xmlns:a16="http://schemas.microsoft.com/office/drawing/2014/main" id="{00000000-0008-0000-0400-0000252C6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</xdr:col>
      <xdr:colOff>0</xdr:colOff>
      <xdr:row>143</xdr:row>
      <xdr:rowOff>0</xdr:rowOff>
    </xdr:from>
    <xdr:to>
      <xdr:col>8</xdr:col>
      <xdr:colOff>0</xdr:colOff>
      <xdr:row>158</xdr:row>
      <xdr:rowOff>0</xdr:rowOff>
    </xdr:to>
    <xdr:graphicFrame macro="">
      <xdr:nvGraphicFramePr>
        <xdr:cNvPr id="6368294" name="Chart 128">
          <a:extLst>
            <a:ext uri="{FF2B5EF4-FFF2-40B4-BE49-F238E27FC236}">
              <a16:creationId xmlns:a16="http://schemas.microsoft.com/office/drawing/2014/main" id="{00000000-0008-0000-0400-0000262C6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11</xdr:col>
      <xdr:colOff>9525</xdr:colOff>
      <xdr:row>205</xdr:row>
      <xdr:rowOff>0</xdr:rowOff>
    </xdr:from>
    <xdr:to>
      <xdr:col>19</xdr:col>
      <xdr:colOff>0</xdr:colOff>
      <xdr:row>222</xdr:row>
      <xdr:rowOff>0</xdr:rowOff>
    </xdr:to>
    <xdr:graphicFrame macro="">
      <xdr:nvGraphicFramePr>
        <xdr:cNvPr id="6368295" name="Chart 134">
          <a:extLst>
            <a:ext uri="{FF2B5EF4-FFF2-40B4-BE49-F238E27FC236}">
              <a16:creationId xmlns:a16="http://schemas.microsoft.com/office/drawing/2014/main" id="{00000000-0008-0000-0400-0000272C6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11</xdr:col>
      <xdr:colOff>0</xdr:colOff>
      <xdr:row>183</xdr:row>
      <xdr:rowOff>0</xdr:rowOff>
    </xdr:from>
    <xdr:to>
      <xdr:col>19</xdr:col>
      <xdr:colOff>0</xdr:colOff>
      <xdr:row>200</xdr:row>
      <xdr:rowOff>0</xdr:rowOff>
    </xdr:to>
    <xdr:graphicFrame macro="">
      <xdr:nvGraphicFramePr>
        <xdr:cNvPr id="6368296" name="Chart 135">
          <a:extLst>
            <a:ext uri="{FF2B5EF4-FFF2-40B4-BE49-F238E27FC236}">
              <a16:creationId xmlns:a16="http://schemas.microsoft.com/office/drawing/2014/main" id="{00000000-0008-0000-0400-0000282C6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</xdr:col>
      <xdr:colOff>0</xdr:colOff>
      <xdr:row>227</xdr:row>
      <xdr:rowOff>0</xdr:rowOff>
    </xdr:from>
    <xdr:to>
      <xdr:col>9</xdr:col>
      <xdr:colOff>0</xdr:colOff>
      <xdr:row>243</xdr:row>
      <xdr:rowOff>152400</xdr:rowOff>
    </xdr:to>
    <xdr:graphicFrame macro="">
      <xdr:nvGraphicFramePr>
        <xdr:cNvPr id="6368297" name="Chart 136">
          <a:extLst>
            <a:ext uri="{FF2B5EF4-FFF2-40B4-BE49-F238E27FC236}">
              <a16:creationId xmlns:a16="http://schemas.microsoft.com/office/drawing/2014/main" id="{00000000-0008-0000-0400-0000292C6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1</xdr:col>
      <xdr:colOff>0</xdr:colOff>
      <xdr:row>183</xdr:row>
      <xdr:rowOff>0</xdr:rowOff>
    </xdr:from>
    <xdr:to>
      <xdr:col>9</xdr:col>
      <xdr:colOff>0</xdr:colOff>
      <xdr:row>200</xdr:row>
      <xdr:rowOff>0</xdr:rowOff>
    </xdr:to>
    <xdr:graphicFrame macro="">
      <xdr:nvGraphicFramePr>
        <xdr:cNvPr id="6368298" name="Chart 137">
          <a:extLst>
            <a:ext uri="{FF2B5EF4-FFF2-40B4-BE49-F238E27FC236}">
              <a16:creationId xmlns:a16="http://schemas.microsoft.com/office/drawing/2014/main" id="{00000000-0008-0000-0400-00002A2C6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1</xdr:col>
      <xdr:colOff>0</xdr:colOff>
      <xdr:row>205</xdr:row>
      <xdr:rowOff>0</xdr:rowOff>
    </xdr:from>
    <xdr:to>
      <xdr:col>9</xdr:col>
      <xdr:colOff>0</xdr:colOff>
      <xdr:row>222</xdr:row>
      <xdr:rowOff>0</xdr:rowOff>
    </xdr:to>
    <xdr:graphicFrame macro="">
      <xdr:nvGraphicFramePr>
        <xdr:cNvPr id="6368299" name="Chart 138">
          <a:extLst>
            <a:ext uri="{FF2B5EF4-FFF2-40B4-BE49-F238E27FC236}">
              <a16:creationId xmlns:a16="http://schemas.microsoft.com/office/drawing/2014/main" id="{00000000-0008-0000-0400-00002B2C6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11</xdr:col>
      <xdr:colOff>0</xdr:colOff>
      <xdr:row>163</xdr:row>
      <xdr:rowOff>0</xdr:rowOff>
    </xdr:from>
    <xdr:to>
      <xdr:col>18</xdr:col>
      <xdr:colOff>0</xdr:colOff>
      <xdr:row>178</xdr:row>
      <xdr:rowOff>0</xdr:rowOff>
    </xdr:to>
    <xdr:graphicFrame macro="">
      <xdr:nvGraphicFramePr>
        <xdr:cNvPr id="6368304" name="Chart 150">
          <a:extLst>
            <a:ext uri="{FF2B5EF4-FFF2-40B4-BE49-F238E27FC236}">
              <a16:creationId xmlns:a16="http://schemas.microsoft.com/office/drawing/2014/main" id="{00000000-0008-0000-0400-0000302C6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11</xdr:col>
      <xdr:colOff>0</xdr:colOff>
      <xdr:row>43</xdr:row>
      <xdr:rowOff>0</xdr:rowOff>
    </xdr:from>
    <xdr:to>
      <xdr:col>18</xdr:col>
      <xdr:colOff>0</xdr:colOff>
      <xdr:row>58</xdr:row>
      <xdr:rowOff>0</xdr:rowOff>
    </xdr:to>
    <xdr:graphicFrame macro="">
      <xdr:nvGraphicFramePr>
        <xdr:cNvPr id="6368305" name="Chart 152">
          <a:extLst>
            <a:ext uri="{FF2B5EF4-FFF2-40B4-BE49-F238E27FC236}">
              <a16:creationId xmlns:a16="http://schemas.microsoft.com/office/drawing/2014/main" id="{00000000-0008-0000-0400-0000312C6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11</xdr:col>
      <xdr:colOff>0</xdr:colOff>
      <xdr:row>103</xdr:row>
      <xdr:rowOff>0</xdr:rowOff>
    </xdr:from>
    <xdr:to>
      <xdr:col>18</xdr:col>
      <xdr:colOff>0</xdr:colOff>
      <xdr:row>118</xdr:row>
      <xdr:rowOff>0</xdr:rowOff>
    </xdr:to>
    <xdr:graphicFrame macro="">
      <xdr:nvGraphicFramePr>
        <xdr:cNvPr id="6368306" name="Chart 153">
          <a:extLst>
            <a:ext uri="{FF2B5EF4-FFF2-40B4-BE49-F238E27FC236}">
              <a16:creationId xmlns:a16="http://schemas.microsoft.com/office/drawing/2014/main" id="{00000000-0008-0000-0400-0000322C6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11</xdr:col>
      <xdr:colOff>0</xdr:colOff>
      <xdr:row>227</xdr:row>
      <xdr:rowOff>0</xdr:rowOff>
    </xdr:from>
    <xdr:to>
      <xdr:col>19</xdr:col>
      <xdr:colOff>0</xdr:colOff>
      <xdr:row>244</xdr:row>
      <xdr:rowOff>9525</xdr:rowOff>
    </xdr:to>
    <xdr:graphicFrame macro="">
      <xdr:nvGraphicFramePr>
        <xdr:cNvPr id="6368307" name="Chart 154">
          <a:extLst>
            <a:ext uri="{FF2B5EF4-FFF2-40B4-BE49-F238E27FC236}">
              <a16:creationId xmlns:a16="http://schemas.microsoft.com/office/drawing/2014/main" id="{00000000-0008-0000-0400-0000332C6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20</xdr:col>
      <xdr:colOff>182494</xdr:colOff>
      <xdr:row>95</xdr:row>
      <xdr:rowOff>112860</xdr:rowOff>
    </xdr:from>
    <xdr:to>
      <xdr:col>31</xdr:col>
      <xdr:colOff>272142</xdr:colOff>
      <xdr:row>117</xdr:row>
      <xdr:rowOff>81643</xdr:rowOff>
    </xdr:to>
    <xdr:graphicFrame macro="">
      <xdr:nvGraphicFramePr>
        <xdr:cNvPr id="58" name="Chart 57">
          <a:extLst>
            <a:ext uri="{FF2B5EF4-FFF2-40B4-BE49-F238E27FC236}">
              <a16:creationId xmlns:a16="http://schemas.microsoft.com/office/drawing/2014/main" id="{F3C17640-CFFF-4A43-B3D7-F83062B926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20</xdr:col>
      <xdr:colOff>212911</xdr:colOff>
      <xdr:row>39</xdr:row>
      <xdr:rowOff>11207</xdr:rowOff>
    </xdr:from>
    <xdr:to>
      <xdr:col>31</xdr:col>
      <xdr:colOff>299356</xdr:colOff>
      <xdr:row>60</xdr:row>
      <xdr:rowOff>149678</xdr:rowOff>
    </xdr:to>
    <xdr:graphicFrame macro="">
      <xdr:nvGraphicFramePr>
        <xdr:cNvPr id="59" name="Chart 58">
          <a:extLst>
            <a:ext uri="{FF2B5EF4-FFF2-40B4-BE49-F238E27FC236}">
              <a16:creationId xmlns:a16="http://schemas.microsoft.com/office/drawing/2014/main" id="{2706A6CF-1E77-41EA-A336-F2E2806ECA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c Green" refreshedDate="44812.503026273145" createdVersion="7" refreshedVersion="7" minRefreshableVersion="3" recordCount="342" xr:uid="{F8A356F8-E10B-4042-8738-CF3378B7D0D0}">
  <cacheSource type="worksheet">
    <worksheetSource ref="A1:F343" sheet="Sheet2"/>
  </cacheSource>
  <cacheFields count="8">
    <cacheField name="Date" numFmtId="14">
      <sharedItems containsSemiMixedTypes="0" containsNonDate="0" containsDate="1" containsString="0" minDate="2021-10-01T00:00:00" maxDate="2022-09-08T00:00:00" count="342">
        <d v="2021-10-01T00:00:00"/>
        <d v="2021-10-02T00:00:00"/>
        <d v="2021-10-03T00:00:00"/>
        <d v="2021-10-04T00:00:00"/>
        <d v="2021-10-05T00:00:00"/>
        <d v="2021-10-06T00:00:00"/>
        <d v="2021-10-07T00:00:00"/>
        <d v="2021-10-08T00:00:00"/>
        <d v="2021-10-09T00:00:00"/>
        <d v="2021-10-10T00:00:00"/>
        <d v="2021-10-11T00:00:00"/>
        <d v="2021-10-12T00:00:00"/>
        <d v="2021-10-13T00:00:00"/>
        <d v="2021-10-14T00:00:00"/>
        <d v="2021-10-15T00:00:00"/>
        <d v="2021-10-16T00:00:00"/>
        <d v="2021-10-17T00:00:00"/>
        <d v="2021-10-18T00:00:00"/>
        <d v="2021-10-19T00:00:00"/>
        <d v="2021-10-20T00:00:00"/>
        <d v="2021-10-21T00:00:00"/>
        <d v="2021-10-22T00:00:00"/>
        <d v="2021-10-23T00:00:00"/>
        <d v="2021-10-24T00:00:00"/>
        <d v="2021-10-25T00:00:00"/>
        <d v="2021-10-26T00:00:00"/>
        <d v="2021-10-27T00:00:00"/>
        <d v="2021-10-28T00:00:00"/>
        <d v="2021-10-29T00:00:00"/>
        <d v="2021-10-30T00:00:00"/>
        <d v="2021-10-31T00:00:00"/>
        <d v="2021-11-01T00:00:00"/>
        <d v="2021-11-02T00:00:00"/>
        <d v="2021-11-03T00:00:00"/>
        <d v="2021-11-04T00:00:00"/>
        <d v="2021-11-05T00:00:00"/>
        <d v="2021-11-06T00:00:00"/>
        <d v="2021-11-07T00:00:00"/>
        <d v="2021-11-08T00:00:00"/>
        <d v="2021-11-09T00:00:00"/>
        <d v="2021-11-10T00:00:00"/>
        <d v="2021-11-11T00:00:00"/>
        <d v="2021-11-12T00:00:00"/>
        <d v="2021-11-13T00:00:00"/>
        <d v="2021-11-14T00:00:00"/>
        <d v="2021-11-15T00:00:00"/>
        <d v="2021-11-16T00:00:00"/>
        <d v="2021-11-17T00:00:00"/>
        <d v="2021-11-18T00:00:00"/>
        <d v="2021-11-19T00:00:00"/>
        <d v="2021-11-20T00:00:00"/>
        <d v="2021-11-21T00:00:00"/>
        <d v="2021-11-22T00:00:00"/>
        <d v="2021-11-23T00:00:00"/>
        <d v="2021-11-24T00:00:00"/>
        <d v="2021-11-25T00:00:00"/>
        <d v="2021-11-26T00:00:00"/>
        <d v="2021-11-27T00:00:00"/>
        <d v="2021-11-28T00:00:00"/>
        <d v="2021-11-29T00:00:00"/>
        <d v="2021-11-30T00:00:00"/>
        <d v="2021-12-01T00:00:00"/>
        <d v="2021-12-02T00:00:00"/>
        <d v="2021-12-03T00:00:00"/>
        <d v="2021-12-04T00:00:00"/>
        <d v="2021-12-05T00:00:00"/>
        <d v="2021-12-06T00:00:00"/>
        <d v="2021-12-07T00:00:00"/>
        <d v="2021-12-08T00:00:00"/>
        <d v="2021-12-09T00:00:00"/>
        <d v="2021-12-10T00:00:00"/>
        <d v="2021-12-11T00:00:00"/>
        <d v="2021-12-12T00:00:00"/>
        <d v="2021-12-13T00:00:00"/>
        <d v="2021-12-14T00:00:00"/>
        <d v="2021-12-15T00:00:00"/>
        <d v="2021-12-16T00:00:00"/>
        <d v="2021-12-17T00:00:00"/>
        <d v="2021-12-18T00:00:00"/>
        <d v="2021-12-19T00:00:00"/>
        <d v="2021-12-20T00:00:00"/>
        <d v="2021-12-21T00:00:00"/>
        <d v="2021-12-22T00:00:00"/>
        <d v="2021-12-23T00:00:00"/>
        <d v="2021-12-24T00:00:00"/>
        <d v="2021-12-25T00:00:00"/>
        <d v="2021-12-26T00:00:00"/>
        <d v="2021-12-27T00:00:00"/>
        <d v="2021-12-28T00:00:00"/>
        <d v="2021-12-29T00:00:00"/>
        <d v="2021-12-30T00:00:00"/>
        <d v="2021-12-31T00:00:00"/>
        <d v="2022-01-01T00:00:00"/>
        <d v="2022-01-02T00:00:00"/>
        <d v="2022-01-03T00:00:00"/>
        <d v="2022-01-04T00:00:00"/>
        <d v="2022-01-05T00:00:00"/>
        <d v="2022-01-06T00:00:00"/>
        <d v="2022-01-07T00:00:00"/>
        <d v="2022-01-08T00:00:00"/>
        <d v="2022-01-09T00:00:00"/>
        <d v="2022-01-10T00:00:00"/>
        <d v="2022-01-11T00:00:00"/>
        <d v="2022-01-12T00:00:00"/>
        <d v="2022-01-13T00:00:00"/>
        <d v="2022-01-14T00:00:00"/>
        <d v="2022-01-15T00:00:00"/>
        <d v="2022-01-16T00:00:00"/>
        <d v="2022-01-17T00:00:00"/>
        <d v="2022-01-18T00:00:00"/>
        <d v="2022-01-19T00:00:00"/>
        <d v="2022-01-20T00:00:00"/>
        <d v="2022-01-21T00:00:00"/>
        <d v="2022-01-22T00:00:00"/>
        <d v="2022-01-23T00:00:00"/>
        <d v="2022-01-24T00:00:00"/>
        <d v="2022-01-25T00:00:00"/>
        <d v="2022-01-26T00:00:00"/>
        <d v="2022-01-27T00:00:00"/>
        <d v="2022-01-28T00:00:00"/>
        <d v="2022-01-29T00:00:00"/>
        <d v="2022-01-30T00:00:00"/>
        <d v="2022-01-31T00:00:00"/>
        <d v="2022-02-01T00:00:00"/>
        <d v="2022-02-02T00:00:00"/>
        <d v="2022-02-03T00:00:00"/>
        <d v="2022-02-04T00:00:00"/>
        <d v="2022-02-05T00:00:00"/>
        <d v="2022-02-06T00:00:00"/>
        <d v="2022-02-07T00:00:00"/>
        <d v="2022-02-08T00:00:00"/>
        <d v="2022-02-09T00:00:00"/>
        <d v="2022-02-10T00:00:00"/>
        <d v="2022-02-11T00:00:00"/>
        <d v="2022-02-12T00:00:00"/>
        <d v="2022-02-13T00:00:00"/>
        <d v="2022-02-14T00:00:00"/>
        <d v="2022-02-15T00:00:00"/>
        <d v="2022-02-16T00:00:00"/>
        <d v="2022-02-17T00:00:00"/>
        <d v="2022-02-18T00:00:00"/>
        <d v="2022-02-19T00:00:00"/>
        <d v="2022-02-20T00:00:00"/>
        <d v="2022-02-21T00:00:00"/>
        <d v="2022-02-22T00:00:00"/>
        <d v="2022-02-23T00:00:00"/>
        <d v="2022-02-24T00:00:00"/>
        <d v="2022-02-25T00:00:00"/>
        <d v="2022-02-26T00:00:00"/>
        <d v="2022-02-27T00:00:00"/>
        <d v="2022-02-28T00:00:00"/>
        <d v="2022-03-01T00:00:00"/>
        <d v="2022-03-02T00:00:00"/>
        <d v="2022-03-03T00:00:00"/>
        <d v="2022-03-04T00:00:00"/>
        <d v="2022-03-05T00:00:00"/>
        <d v="2022-03-06T00:00:00"/>
        <d v="2022-03-07T00:00:00"/>
        <d v="2022-03-08T00:00:00"/>
        <d v="2022-03-09T00:00:00"/>
        <d v="2022-03-10T00:00:00"/>
        <d v="2022-03-11T00:00:00"/>
        <d v="2022-03-12T00:00:00"/>
        <d v="2022-03-13T00:00:00"/>
        <d v="2022-03-14T00:00:00"/>
        <d v="2022-03-15T00:00:00"/>
        <d v="2022-03-16T00:00:00"/>
        <d v="2022-03-17T00:00:00"/>
        <d v="2022-03-18T00:00:00"/>
        <d v="2022-03-19T00:00:00"/>
        <d v="2022-03-20T00:00:00"/>
        <d v="2022-03-21T00:00:00"/>
        <d v="2022-03-22T00:00:00"/>
        <d v="2022-03-23T00:00:00"/>
        <d v="2022-03-24T00:00:00"/>
        <d v="2022-03-25T00:00:00"/>
        <d v="2022-03-26T00:00:00"/>
        <d v="2022-03-27T00:00:00"/>
        <d v="2022-03-28T00:00:00"/>
        <d v="2022-03-29T00:00:00"/>
        <d v="2022-03-30T00:00:00"/>
        <d v="2022-03-31T00:00:00"/>
        <d v="2022-04-01T00:00:00"/>
        <d v="2022-04-02T00:00:00"/>
        <d v="2022-04-03T00:00:00"/>
        <d v="2022-04-04T00:00:00"/>
        <d v="2022-04-05T00:00:00"/>
        <d v="2022-04-06T00:00:00"/>
        <d v="2022-04-07T00:00:00"/>
        <d v="2022-04-08T00:00:00"/>
        <d v="2022-04-09T00:00:00"/>
        <d v="2022-04-10T00:00:00"/>
        <d v="2022-04-11T00:00:00"/>
        <d v="2022-04-12T00:00:00"/>
        <d v="2022-04-13T00:00:00"/>
        <d v="2022-04-14T00:00:00"/>
        <d v="2022-04-15T00:00:00"/>
        <d v="2022-04-16T00:00:00"/>
        <d v="2022-04-17T00:00:00"/>
        <d v="2022-04-18T00:00:00"/>
        <d v="2022-04-19T00:00:00"/>
        <d v="2022-04-20T00:00:00"/>
        <d v="2022-04-21T00:00:00"/>
        <d v="2022-04-22T00:00:00"/>
        <d v="2022-04-23T00:00:00"/>
        <d v="2022-04-24T00:00:00"/>
        <d v="2022-04-25T00:00:00"/>
        <d v="2022-04-26T00:00:00"/>
        <d v="2022-04-27T00:00:00"/>
        <d v="2022-04-28T00:00:00"/>
        <d v="2022-04-29T00:00:00"/>
        <d v="2022-04-30T00:00:00"/>
        <d v="2022-05-01T00:00:00"/>
        <d v="2022-05-02T00:00:00"/>
        <d v="2022-05-03T00:00:00"/>
        <d v="2022-05-04T00:00:00"/>
        <d v="2022-05-05T00:00:00"/>
        <d v="2022-05-06T00:00:00"/>
        <d v="2022-05-07T00:00:00"/>
        <d v="2022-05-08T00:00:00"/>
        <d v="2022-05-09T00:00:00"/>
        <d v="2022-05-10T00:00:00"/>
        <d v="2022-05-11T00:00:00"/>
        <d v="2022-05-12T00:00:00"/>
        <d v="2022-05-13T00:00:00"/>
        <d v="2022-05-14T00:00:00"/>
        <d v="2022-05-15T00:00:00"/>
        <d v="2022-05-16T00:00:00"/>
        <d v="2022-05-17T00:00:00"/>
        <d v="2022-05-18T00:00:00"/>
        <d v="2022-05-19T00:00:00"/>
        <d v="2022-05-20T00:00:00"/>
        <d v="2022-05-21T00:00:00"/>
        <d v="2022-05-22T00:00:00"/>
        <d v="2022-05-23T00:00:00"/>
        <d v="2022-05-24T00:00:00"/>
        <d v="2022-05-25T00:00:00"/>
        <d v="2022-05-26T00:00:00"/>
        <d v="2022-05-27T00:00:00"/>
        <d v="2022-05-28T00:00:00"/>
        <d v="2022-05-29T00:00:00"/>
        <d v="2022-05-30T00:00:00"/>
        <d v="2022-05-31T00:00:00"/>
        <d v="2022-06-01T00:00:00"/>
        <d v="2022-06-02T00:00:00"/>
        <d v="2022-06-03T00:00:00"/>
        <d v="2022-06-04T00:00:00"/>
        <d v="2022-06-05T00:00:00"/>
        <d v="2022-06-06T00:00:00"/>
        <d v="2022-06-07T00:00:00"/>
        <d v="2022-06-08T00:00:00"/>
        <d v="2022-06-09T00:00:00"/>
        <d v="2022-06-10T00:00:00"/>
        <d v="2022-06-11T00:00:00"/>
        <d v="2022-06-12T00:00:00"/>
        <d v="2022-06-13T00:00:00"/>
        <d v="2022-06-14T00:00:00"/>
        <d v="2022-06-15T00:00:00"/>
        <d v="2022-06-16T00:00:00"/>
        <d v="2022-06-17T00:00:00"/>
        <d v="2022-06-18T00:00:00"/>
        <d v="2022-06-19T00:00:00"/>
        <d v="2022-06-20T00:00:00"/>
        <d v="2022-06-21T00:00:00"/>
        <d v="2022-06-22T00:00:00"/>
        <d v="2022-06-23T00:00:00"/>
        <d v="2022-06-24T00:00:00"/>
        <d v="2022-06-25T00:00:00"/>
        <d v="2022-06-26T00:00:00"/>
        <d v="2022-06-27T00:00:00"/>
        <d v="2022-06-28T00:00:00"/>
        <d v="2022-06-29T00:00:00"/>
        <d v="2022-06-30T00:00:00"/>
        <d v="2022-07-01T00:00:00"/>
        <d v="2022-07-02T00:00:00"/>
        <d v="2022-07-03T00:00:00"/>
        <d v="2022-07-04T00:00:00"/>
        <d v="2022-07-05T00:00:00"/>
        <d v="2022-07-06T00:00:00"/>
        <d v="2022-07-07T00:00:00"/>
        <d v="2022-07-08T00:00:00"/>
        <d v="2022-07-09T00:00:00"/>
        <d v="2022-07-10T00:00:00"/>
        <d v="2022-07-11T00:00:00"/>
        <d v="2022-07-12T00:00:00"/>
        <d v="2022-07-13T00:00:00"/>
        <d v="2022-07-14T00:00:00"/>
        <d v="2022-07-15T00:00:00"/>
        <d v="2022-07-16T00:00:00"/>
        <d v="2022-07-17T00:00:00"/>
        <d v="2022-07-18T00:00:00"/>
        <d v="2022-07-19T00:00:00"/>
        <d v="2022-07-20T00:00:00"/>
        <d v="2022-07-21T00:00:00"/>
        <d v="2022-07-22T00:00:00"/>
        <d v="2022-07-23T00:00:00"/>
        <d v="2022-07-24T00:00:00"/>
        <d v="2022-07-25T00:00:00"/>
        <d v="2022-07-26T00:00:00"/>
        <d v="2022-07-27T00:00:00"/>
        <d v="2022-07-28T00:00:00"/>
        <d v="2022-07-29T00:00:00"/>
        <d v="2022-07-30T00:00:00"/>
        <d v="2022-07-31T00:00:00"/>
        <d v="2022-08-01T00:00:00"/>
        <d v="2022-08-02T00:00:00"/>
        <d v="2022-08-03T00:00:00"/>
        <d v="2022-08-04T00:00:00"/>
        <d v="2022-08-05T00:00:00"/>
        <d v="2022-08-06T00:00:00"/>
        <d v="2022-08-07T00:00:00"/>
        <d v="2022-08-08T00:00:00"/>
        <d v="2022-08-09T00:00:00"/>
        <d v="2022-08-10T00:00:00"/>
        <d v="2022-08-11T00:00:00"/>
        <d v="2022-08-12T00:00:00"/>
        <d v="2022-08-13T00:00:00"/>
        <d v="2022-08-14T00:00:00"/>
        <d v="2022-08-15T00:00:00"/>
        <d v="2022-08-16T00:00:00"/>
        <d v="2022-08-17T00:00:00"/>
        <d v="2022-08-18T00:00:00"/>
        <d v="2022-08-19T00:00:00"/>
        <d v="2022-08-20T00:00:00"/>
        <d v="2022-08-21T00:00:00"/>
        <d v="2022-08-22T00:00:00"/>
        <d v="2022-08-23T00:00:00"/>
        <d v="2022-08-24T00:00:00"/>
        <d v="2022-08-25T00:00:00"/>
        <d v="2022-08-26T00:00:00"/>
        <d v="2022-08-27T00:00:00"/>
        <d v="2022-08-28T00:00:00"/>
        <d v="2022-08-29T00:00:00"/>
        <d v="2022-08-30T00:00:00"/>
        <d v="2022-08-31T00:00:00"/>
        <d v="2022-09-01T00:00:00"/>
        <d v="2022-09-02T00:00:00"/>
        <d v="2022-09-03T00:00:00"/>
        <d v="2022-09-04T00:00:00"/>
        <d v="2022-09-05T00:00:00"/>
        <d v="2022-09-06T00:00:00"/>
        <d v="2022-09-07T00:00:00"/>
      </sharedItems>
      <fieldGroup par="7" base="0">
        <rangePr groupBy="months" startDate="2021-10-01T00:00:00" endDate="2022-09-08T00:00:00"/>
        <groupItems count="14">
          <s v="&lt;01/10/2021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08/09/2022"/>
        </groupItems>
      </fieldGroup>
    </cacheField>
    <cacheField name="EA" numFmtId="0">
      <sharedItems containsSemiMixedTypes="0" containsString="0" containsNumber="1" minValue="2.93" maxValue="21.9"/>
    </cacheField>
    <cacheField name="EM" numFmtId="0">
      <sharedItems containsSemiMixedTypes="0" containsString="0" containsNumber="1" minValue="4.33" maxValue="29.42"/>
    </cacheField>
    <cacheField name="NL" numFmtId="0">
      <sharedItems containsSemiMixedTypes="0" containsString="0" containsNumber="1" minValue="3.41" maxValue="27.01"/>
    </cacheField>
    <cacheField name="NW" numFmtId="0">
      <sharedItems containsSemiMixedTypes="0" containsString="0" containsNumber="1" minValue="5.43" maxValue="33.229999999999997"/>
    </cacheField>
    <cacheField name="WM" numFmtId="0">
      <sharedItems containsSemiMixedTypes="0" containsString="0" containsNumber="1" minValue="3.01" maxValue="24"/>
    </cacheField>
    <cacheField name="Quarters" numFmtId="0" databaseField="0">
      <fieldGroup base="0">
        <rangePr groupBy="quarters" startDate="2021-10-01T00:00:00" endDate="2022-09-08T00:00:00"/>
        <groupItems count="6">
          <s v="&lt;01/10/2021"/>
          <s v="Qtr1"/>
          <s v="Qtr2"/>
          <s v="Qtr3"/>
          <s v="Qtr4"/>
          <s v="&gt;08/09/2022"/>
        </groupItems>
      </fieldGroup>
    </cacheField>
    <cacheField name="Years" numFmtId="0" databaseField="0">
      <fieldGroup base="0">
        <rangePr groupBy="years" startDate="2021-10-01T00:00:00" endDate="2022-09-08T00:00:00"/>
        <groupItems count="4">
          <s v="&lt;01/10/2021"/>
          <s v="2021"/>
          <s v="2022"/>
          <s v="&gt;08/09/2022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2">
  <r>
    <x v="0"/>
    <n v="7.44"/>
    <n v="9.77"/>
    <n v="8.9700000000000006"/>
    <n v="13.3"/>
    <n v="7.78"/>
  </r>
  <r>
    <x v="1"/>
    <n v="9.2200000000000006"/>
    <n v="12.39"/>
    <n v="10.46"/>
    <n v="15.5"/>
    <n v="9.6"/>
  </r>
  <r>
    <x v="2"/>
    <n v="7.99"/>
    <n v="11"/>
    <n v="9.4600000000000009"/>
    <n v="14.35"/>
    <n v="8.9700000000000006"/>
  </r>
  <r>
    <x v="3"/>
    <n v="8.32"/>
    <n v="11.93"/>
    <n v="9.99"/>
    <n v="14.94"/>
    <n v="9.6999999999999993"/>
  </r>
  <r>
    <x v="4"/>
    <n v="8.94"/>
    <n v="13.39"/>
    <n v="10.96"/>
    <n v="16.190000000000001"/>
    <n v="10.65"/>
  </r>
  <r>
    <x v="5"/>
    <n v="9.51"/>
    <n v="11.98"/>
    <n v="10.72"/>
    <n v="14.44"/>
    <n v="9.26"/>
  </r>
  <r>
    <x v="6"/>
    <n v="7.87"/>
    <n v="9.3800000000000008"/>
    <n v="9.31"/>
    <n v="11.59"/>
    <n v="7.44"/>
  </r>
  <r>
    <x v="7"/>
    <n v="7.09"/>
    <n v="8.3000000000000007"/>
    <n v="8.4600000000000009"/>
    <n v="10.06"/>
    <n v="7.34"/>
  </r>
  <r>
    <x v="8"/>
    <n v="7.31"/>
    <n v="7.54"/>
    <n v="8.59"/>
    <n v="10.029999999999999"/>
    <n v="6.28"/>
  </r>
  <r>
    <x v="9"/>
    <n v="7.92"/>
    <n v="8.06"/>
    <n v="9.1"/>
    <n v="10.76"/>
    <n v="6.65"/>
  </r>
  <r>
    <x v="10"/>
    <n v="9.42"/>
    <n v="10.86"/>
    <n v="11.18"/>
    <n v="12.97"/>
    <n v="8.9700000000000006"/>
  </r>
  <r>
    <x v="11"/>
    <n v="9.8800000000000008"/>
    <n v="12.34"/>
    <n v="11.67"/>
    <n v="13.72"/>
    <n v="9.6300000000000008"/>
  </r>
  <r>
    <x v="12"/>
    <n v="9.8800000000000008"/>
    <n v="11.78"/>
    <n v="11.44"/>
    <n v="14.02"/>
    <n v="9.17"/>
  </r>
  <r>
    <x v="13"/>
    <n v="9.11"/>
    <n v="11.45"/>
    <n v="10.210000000000001"/>
    <n v="13.98"/>
    <n v="9.4700000000000006"/>
  </r>
  <r>
    <x v="14"/>
    <n v="9.42"/>
    <n v="12.12"/>
    <n v="10.94"/>
    <n v="15.03"/>
    <n v="9.3699999999999992"/>
  </r>
  <r>
    <x v="15"/>
    <n v="9.73"/>
    <n v="12.04"/>
    <n v="10.95"/>
    <n v="14.81"/>
    <n v="8.7100000000000009"/>
  </r>
  <r>
    <x v="16"/>
    <n v="9.02"/>
    <n v="10.99"/>
    <n v="10.41"/>
    <n v="13.19"/>
    <n v="8.35"/>
  </r>
  <r>
    <x v="17"/>
    <n v="9.57"/>
    <n v="11.78"/>
    <n v="11.03"/>
    <n v="13.95"/>
    <n v="9.27"/>
  </r>
  <r>
    <x v="18"/>
    <n v="7.15"/>
    <n v="9.64"/>
    <n v="8.2899999999999991"/>
    <n v="11.89"/>
    <n v="7.56"/>
  </r>
  <r>
    <x v="19"/>
    <n v="7.69"/>
    <n v="10.91"/>
    <n v="8.9"/>
    <n v="14.85"/>
    <n v="8.61"/>
  </r>
  <r>
    <x v="20"/>
    <n v="11.58"/>
    <n v="14.68"/>
    <n v="13.35"/>
    <n v="17.55"/>
    <n v="11.82"/>
  </r>
  <r>
    <x v="21"/>
    <n v="12.75"/>
    <n v="15.46"/>
    <n v="14.5"/>
    <n v="17.95"/>
    <n v="12.14"/>
  </r>
  <r>
    <x v="22"/>
    <n v="11.11"/>
    <n v="13.43"/>
    <n v="12.42"/>
    <n v="15.92"/>
    <n v="11.06"/>
  </r>
  <r>
    <x v="23"/>
    <n v="9.5299999999999994"/>
    <n v="12.76"/>
    <n v="10.74"/>
    <n v="15.24"/>
    <n v="10.45"/>
  </r>
  <r>
    <x v="24"/>
    <n v="9.76"/>
    <n v="13.02"/>
    <n v="11.17"/>
    <n v="16.059999999999999"/>
    <n v="10.63"/>
  </r>
  <r>
    <x v="25"/>
    <n v="9.93"/>
    <n v="13.42"/>
    <n v="11.33"/>
    <n v="15.61"/>
    <n v="10.88"/>
  </r>
  <r>
    <x v="26"/>
    <n v="8.89"/>
    <n v="11.53"/>
    <n v="10.119999999999999"/>
    <n v="13.69"/>
    <n v="9.14"/>
  </r>
  <r>
    <x v="27"/>
    <n v="9.06"/>
    <n v="11.57"/>
    <n v="10.72"/>
    <n v="13.84"/>
    <n v="9.43"/>
  </r>
  <r>
    <x v="28"/>
    <n v="9.83"/>
    <n v="12.17"/>
    <n v="11.36"/>
    <n v="14.84"/>
    <n v="10.09"/>
  </r>
  <r>
    <x v="29"/>
    <n v="10.64"/>
    <n v="13.4"/>
    <n v="12"/>
    <n v="15.78"/>
    <n v="10.59"/>
  </r>
  <r>
    <x v="30"/>
    <n v="11.63"/>
    <n v="14.96"/>
    <n v="12.8"/>
    <n v="17.79"/>
    <n v="11.85"/>
  </r>
  <r>
    <x v="31"/>
    <n v="12.7"/>
    <n v="17.649999999999999"/>
    <n v="14.79"/>
    <n v="20.98"/>
    <n v="14.08"/>
  </r>
  <r>
    <x v="32"/>
    <n v="14.41"/>
    <n v="18.54"/>
    <n v="17.010000000000002"/>
    <n v="21.1"/>
    <n v="15.13"/>
  </r>
  <r>
    <x v="33"/>
    <n v="16.03"/>
    <n v="19.78"/>
    <n v="18.559999999999999"/>
    <n v="21.41"/>
    <n v="16.079999999999998"/>
  </r>
  <r>
    <x v="34"/>
    <n v="16.16"/>
    <n v="20.41"/>
    <n v="19.46"/>
    <n v="22.85"/>
    <n v="17.059999999999999"/>
  </r>
  <r>
    <x v="35"/>
    <n v="15.56"/>
    <n v="19.64"/>
    <n v="19.010000000000002"/>
    <n v="23.28"/>
    <n v="16.5"/>
  </r>
  <r>
    <x v="36"/>
    <n v="12.89"/>
    <n v="15.81"/>
    <n v="15.31"/>
    <n v="18.39"/>
    <n v="12.91"/>
  </r>
  <r>
    <x v="37"/>
    <n v="13.01"/>
    <n v="16.72"/>
    <n v="15.23"/>
    <n v="19.11"/>
    <n v="13.34"/>
  </r>
  <r>
    <x v="38"/>
    <n v="14.56"/>
    <n v="17.850000000000001"/>
    <n v="17.3"/>
    <n v="19.32"/>
    <n v="14.87"/>
  </r>
  <r>
    <x v="39"/>
    <n v="11.15"/>
    <n v="14.74"/>
    <n v="13.72"/>
    <n v="16.63"/>
    <n v="12.04"/>
  </r>
  <r>
    <x v="40"/>
    <n v="11.44"/>
    <n v="15.17"/>
    <n v="13.87"/>
    <n v="18.13"/>
    <n v="12.22"/>
  </r>
  <r>
    <x v="41"/>
    <n v="11.14"/>
    <n v="15.15"/>
    <n v="13.3"/>
    <n v="18.260000000000002"/>
    <n v="12.28"/>
  </r>
  <r>
    <x v="42"/>
    <n v="11.68"/>
    <n v="15.24"/>
    <n v="13.93"/>
    <n v="18.21"/>
    <n v="12.22"/>
  </r>
  <r>
    <x v="43"/>
    <n v="11.44"/>
    <n v="13.86"/>
    <n v="13.42"/>
    <n v="16.62"/>
    <n v="11.44"/>
  </r>
  <r>
    <x v="44"/>
    <n v="11.33"/>
    <n v="13.92"/>
    <n v="13.32"/>
    <n v="18.45"/>
    <n v="12.27"/>
  </r>
  <r>
    <x v="45"/>
    <n v="13.26"/>
    <n v="16.38"/>
    <n v="15.41"/>
    <n v="20.8"/>
    <n v="13.6"/>
  </r>
  <r>
    <x v="46"/>
    <n v="14.04"/>
    <n v="16.989999999999998"/>
    <n v="16.34"/>
    <n v="19.87"/>
    <n v="13.43"/>
  </r>
  <r>
    <x v="47"/>
    <n v="13.97"/>
    <n v="17.510000000000002"/>
    <n v="16.61"/>
    <n v="20.239999999999998"/>
    <n v="14.65"/>
  </r>
  <r>
    <x v="48"/>
    <n v="13.5"/>
    <n v="16.2"/>
    <n v="16.02"/>
    <n v="18.73"/>
    <n v="13.7"/>
  </r>
  <r>
    <x v="49"/>
    <n v="12.61"/>
    <n v="14.65"/>
    <n v="14.85"/>
    <n v="17.100000000000001"/>
    <n v="12.3"/>
  </r>
  <r>
    <x v="50"/>
    <n v="12.81"/>
    <n v="14.98"/>
    <n v="14.61"/>
    <n v="17.7"/>
    <n v="12.22"/>
  </r>
  <r>
    <x v="51"/>
    <n v="15.67"/>
    <n v="19.2"/>
    <n v="18.45"/>
    <n v="22.32"/>
    <n v="15.8"/>
  </r>
  <r>
    <x v="52"/>
    <n v="17.350000000000001"/>
    <n v="22.07"/>
    <n v="20.77"/>
    <n v="26.19"/>
    <n v="19.11"/>
  </r>
  <r>
    <x v="53"/>
    <n v="17.36"/>
    <n v="21.85"/>
    <n v="21.26"/>
    <n v="24.38"/>
    <n v="18.41"/>
  </r>
  <r>
    <x v="54"/>
    <n v="17.71"/>
    <n v="21.5"/>
    <n v="21.35"/>
    <n v="24.25"/>
    <n v="17.55"/>
  </r>
  <r>
    <x v="55"/>
    <n v="18.38"/>
    <n v="23.2"/>
    <n v="22.03"/>
    <n v="26.52"/>
    <n v="19.37"/>
  </r>
  <r>
    <x v="56"/>
    <n v="19.260000000000002"/>
    <n v="23.41"/>
    <n v="22.85"/>
    <n v="26.98"/>
    <n v="19.66"/>
  </r>
  <r>
    <x v="57"/>
    <n v="20.02"/>
    <n v="26.28"/>
    <n v="24.79"/>
    <n v="29.36"/>
    <n v="22.77"/>
  </r>
  <r>
    <x v="58"/>
    <n v="20.85"/>
    <n v="27.13"/>
    <n v="25.31"/>
    <n v="31.71"/>
    <n v="22.71"/>
  </r>
  <r>
    <x v="59"/>
    <n v="21.9"/>
    <n v="28.97"/>
    <n v="27.01"/>
    <n v="33.229999999999997"/>
    <n v="23.69"/>
  </r>
  <r>
    <x v="60"/>
    <n v="17.11"/>
    <n v="21.02"/>
    <n v="20.82"/>
    <n v="24.46"/>
    <n v="17.100000000000001"/>
  </r>
  <r>
    <x v="61"/>
    <n v="17.43"/>
    <n v="23.03"/>
    <n v="21.01"/>
    <n v="26.72"/>
    <n v="19.239999999999998"/>
  </r>
  <r>
    <x v="62"/>
    <n v="20.9"/>
    <n v="26.99"/>
    <n v="25.13"/>
    <n v="29.99"/>
    <n v="22.5"/>
  </r>
  <r>
    <x v="63"/>
    <n v="19.38"/>
    <n v="24.48"/>
    <n v="22.43"/>
    <n v="26.81"/>
    <n v="20.079999999999998"/>
  </r>
  <r>
    <x v="64"/>
    <n v="17.75"/>
    <n v="22.54"/>
    <n v="20.97"/>
    <n v="26.43"/>
    <n v="18.75"/>
  </r>
  <r>
    <x v="65"/>
    <n v="18.72"/>
    <n v="23.01"/>
    <n v="22.55"/>
    <n v="26.25"/>
    <n v="20.010000000000002"/>
  </r>
  <r>
    <x v="66"/>
    <n v="20.440000000000001"/>
    <n v="26.77"/>
    <n v="24.46"/>
    <n v="29.77"/>
    <n v="22.15"/>
  </r>
  <r>
    <x v="67"/>
    <n v="20.67"/>
    <n v="27.01"/>
    <n v="24.58"/>
    <n v="29.87"/>
    <n v="22.27"/>
  </r>
  <r>
    <x v="68"/>
    <n v="20.27"/>
    <n v="26.01"/>
    <n v="23.87"/>
    <n v="28.98"/>
    <n v="21.91"/>
  </r>
  <r>
    <x v="69"/>
    <n v="19.22"/>
    <n v="24.05"/>
    <n v="22.81"/>
    <n v="26.73"/>
    <n v="20.37"/>
  </r>
  <r>
    <x v="70"/>
    <n v="19.54"/>
    <n v="24.6"/>
    <n v="23.41"/>
    <n v="27.64"/>
    <n v="20.52"/>
  </r>
  <r>
    <x v="71"/>
    <n v="18.329999999999998"/>
    <n v="22.53"/>
    <n v="21.49"/>
    <n v="24.55"/>
    <n v="18.18"/>
  </r>
  <r>
    <x v="72"/>
    <n v="13.52"/>
    <n v="16.61"/>
    <n v="16.34"/>
    <n v="19.43"/>
    <n v="13.62"/>
  </r>
  <r>
    <x v="73"/>
    <n v="14.65"/>
    <n v="18.850000000000001"/>
    <n v="17.5"/>
    <n v="23.11"/>
    <n v="14.96"/>
  </r>
  <r>
    <x v="74"/>
    <n v="13.99"/>
    <n v="18.59"/>
    <n v="16.79"/>
    <n v="23.5"/>
    <n v="14.62"/>
  </r>
  <r>
    <x v="75"/>
    <n v="13.79"/>
    <n v="18.78"/>
    <n v="16.21"/>
    <n v="22.63"/>
    <n v="14.75"/>
  </r>
  <r>
    <x v="76"/>
    <n v="14.19"/>
    <n v="21.1"/>
    <n v="16.2"/>
    <n v="24.36"/>
    <n v="15.28"/>
  </r>
  <r>
    <x v="77"/>
    <n v="16.41"/>
    <n v="23.05"/>
    <n v="18.45"/>
    <n v="24.55"/>
    <n v="16.68"/>
  </r>
  <r>
    <x v="78"/>
    <n v="15.6"/>
    <n v="21.39"/>
    <n v="18.170000000000002"/>
    <n v="24.73"/>
    <n v="16.72"/>
  </r>
  <r>
    <x v="79"/>
    <n v="17.32"/>
    <n v="23.1"/>
    <n v="20.18"/>
    <n v="26.78"/>
    <n v="18.34"/>
  </r>
  <r>
    <x v="80"/>
    <n v="18.23"/>
    <n v="23.63"/>
    <n v="21.44"/>
    <n v="28.58"/>
    <n v="19.850000000000001"/>
  </r>
  <r>
    <x v="81"/>
    <n v="19.39"/>
    <n v="24.89"/>
    <n v="23.08"/>
    <n v="29.73"/>
    <n v="20.71"/>
  </r>
  <r>
    <x v="82"/>
    <n v="20.77"/>
    <n v="27.04"/>
    <n v="25.12"/>
    <n v="30.58"/>
    <n v="21.83"/>
  </r>
  <r>
    <x v="83"/>
    <n v="17.3"/>
    <n v="21.9"/>
    <n v="20.190000000000001"/>
    <n v="24.74"/>
    <n v="17.45"/>
  </r>
  <r>
    <x v="84"/>
    <n v="15.03"/>
    <n v="19.57"/>
    <n v="17.739999999999998"/>
    <n v="22.73"/>
    <n v="15.99"/>
  </r>
  <r>
    <x v="85"/>
    <n v="15.69"/>
    <n v="20.63"/>
    <n v="17.809999999999999"/>
    <n v="24.71"/>
    <n v="16.47"/>
  </r>
  <r>
    <x v="86"/>
    <n v="15.59"/>
    <n v="20.5"/>
    <n v="17.57"/>
    <n v="24.46"/>
    <n v="15.91"/>
  </r>
  <r>
    <x v="87"/>
    <n v="14.59"/>
    <n v="19.059999999999999"/>
    <n v="16.82"/>
    <n v="22.79"/>
    <n v="15.25"/>
  </r>
  <r>
    <x v="88"/>
    <n v="14.37"/>
    <n v="17.829999999999998"/>
    <n v="16.920000000000002"/>
    <n v="21.44"/>
    <n v="14.62"/>
  </r>
  <r>
    <x v="89"/>
    <n v="13.7"/>
    <n v="17.82"/>
    <n v="15.87"/>
    <n v="20.94"/>
    <n v="13.84"/>
  </r>
  <r>
    <x v="90"/>
    <n v="10.96"/>
    <n v="14.28"/>
    <n v="13.77"/>
    <n v="17.559999999999999"/>
    <n v="11.31"/>
  </r>
  <r>
    <x v="91"/>
    <n v="10.56"/>
    <n v="12.7"/>
    <n v="13.18"/>
    <n v="15.75"/>
    <n v="10.46"/>
  </r>
  <r>
    <x v="92"/>
    <n v="10.23"/>
    <n v="12.34"/>
    <n v="11.85"/>
    <n v="15.16"/>
    <n v="10.38"/>
  </r>
  <r>
    <x v="93"/>
    <n v="12.03"/>
    <n v="15.11"/>
    <n v="14.16"/>
    <n v="18.440000000000001"/>
    <n v="12.68"/>
  </r>
  <r>
    <x v="94"/>
    <n v="14.59"/>
    <n v="18.59"/>
    <n v="16.73"/>
    <n v="21.33"/>
    <n v="15.5"/>
  </r>
  <r>
    <x v="95"/>
    <n v="19.05"/>
    <n v="24.77"/>
    <n v="21.88"/>
    <n v="27.99"/>
    <n v="20.5"/>
  </r>
  <r>
    <x v="96"/>
    <n v="20.63"/>
    <n v="27.16"/>
    <n v="24.92"/>
    <n v="29.41"/>
    <n v="22.69"/>
  </r>
  <r>
    <x v="97"/>
    <n v="21.45"/>
    <n v="29.42"/>
    <n v="25.8"/>
    <n v="31.19"/>
    <n v="24"/>
  </r>
  <r>
    <x v="98"/>
    <n v="20.25"/>
    <n v="27.89"/>
    <n v="25.01"/>
    <n v="30.97"/>
    <n v="22.79"/>
  </r>
  <r>
    <x v="99"/>
    <n v="18.41"/>
    <n v="23.89"/>
    <n v="22.04"/>
    <n v="26.45"/>
    <n v="19.37"/>
  </r>
  <r>
    <x v="100"/>
    <n v="17.920000000000002"/>
    <n v="23.6"/>
    <n v="22.2"/>
    <n v="26.06"/>
    <n v="19.39"/>
  </r>
  <r>
    <x v="101"/>
    <n v="19.37"/>
    <n v="24.36"/>
    <n v="22.83"/>
    <n v="26.26"/>
    <n v="19.64"/>
  </r>
  <r>
    <x v="102"/>
    <n v="17.07"/>
    <n v="22.53"/>
    <n v="19.91"/>
    <n v="25.61"/>
    <n v="18.27"/>
  </r>
  <r>
    <x v="103"/>
    <n v="19.14"/>
    <n v="24.95"/>
    <n v="22.28"/>
    <n v="28.18"/>
    <n v="20.98"/>
  </r>
  <r>
    <x v="104"/>
    <n v="18.739999999999998"/>
    <n v="24.92"/>
    <n v="23.42"/>
    <n v="27.6"/>
    <n v="21.64"/>
  </r>
  <r>
    <x v="105"/>
    <n v="19.47"/>
    <n v="27.37"/>
    <n v="24.1"/>
    <n v="27.58"/>
    <n v="22.62"/>
  </r>
  <r>
    <x v="106"/>
    <n v="19.010000000000002"/>
    <n v="27.04"/>
    <n v="23.32"/>
    <n v="27.32"/>
    <n v="21.64"/>
  </r>
  <r>
    <x v="107"/>
    <n v="18.03"/>
    <n v="23.45"/>
    <n v="21.23"/>
    <n v="25.06"/>
    <n v="19.170000000000002"/>
  </r>
  <r>
    <x v="108"/>
    <n v="18.97"/>
    <n v="25.25"/>
    <n v="23.81"/>
    <n v="27.96"/>
    <n v="21.22"/>
  </r>
  <r>
    <x v="109"/>
    <n v="19.690000000000001"/>
    <n v="26.8"/>
    <n v="25.1"/>
    <n v="29.63"/>
    <n v="22.55"/>
  </r>
  <r>
    <x v="110"/>
    <n v="18.55"/>
    <n v="24.7"/>
    <n v="23.22"/>
    <n v="27.1"/>
    <n v="20.56"/>
  </r>
  <r>
    <x v="111"/>
    <n v="20.73"/>
    <n v="28.03"/>
    <n v="25.58"/>
    <n v="30.48"/>
    <n v="23.02"/>
  </r>
  <r>
    <x v="112"/>
    <n v="21.1"/>
    <n v="27.1"/>
    <n v="26.49"/>
    <n v="29.59"/>
    <n v="23.04"/>
  </r>
  <r>
    <x v="113"/>
    <n v="18.36"/>
    <n v="23.18"/>
    <n v="22.87"/>
    <n v="24.93"/>
    <n v="19.100000000000001"/>
  </r>
  <r>
    <x v="114"/>
    <n v="17.95"/>
    <n v="23"/>
    <n v="21.74"/>
    <n v="25.28"/>
    <n v="19.489999999999998"/>
  </r>
  <r>
    <x v="115"/>
    <n v="19.36"/>
    <n v="27.73"/>
    <n v="24.26"/>
    <n v="30.86"/>
    <n v="22.66"/>
  </r>
  <r>
    <x v="116"/>
    <n v="20.81"/>
    <n v="28.95"/>
    <n v="26.01"/>
    <n v="31.32"/>
    <n v="23.07"/>
  </r>
  <r>
    <x v="117"/>
    <n v="18.46"/>
    <n v="24.57"/>
    <n v="23.77"/>
    <n v="26.75"/>
    <n v="20.18"/>
  </r>
  <r>
    <x v="118"/>
    <n v="17.739999999999998"/>
    <n v="22.38"/>
    <n v="21.53"/>
    <n v="24.46"/>
    <n v="17.77"/>
  </r>
  <r>
    <x v="119"/>
    <n v="18.02"/>
    <n v="22.96"/>
    <n v="21.96"/>
    <n v="24.9"/>
    <n v="18.52"/>
  </r>
  <r>
    <x v="120"/>
    <n v="15.07"/>
    <n v="19.37"/>
    <n v="17.7"/>
    <n v="21.72"/>
    <n v="15.13"/>
  </r>
  <r>
    <x v="121"/>
    <n v="17.03"/>
    <n v="21.59"/>
    <n v="20.079999999999998"/>
    <n v="24.72"/>
    <n v="17.28"/>
  </r>
  <r>
    <x v="122"/>
    <n v="18.86"/>
    <n v="24.06"/>
    <n v="22.2"/>
    <n v="26.49"/>
    <n v="19.690000000000001"/>
  </r>
  <r>
    <x v="123"/>
    <n v="15.48"/>
    <n v="20.48"/>
    <n v="18.43"/>
    <n v="23.51"/>
    <n v="15.55"/>
  </r>
  <r>
    <x v="124"/>
    <n v="14.78"/>
    <n v="19.690000000000001"/>
    <n v="17.489999999999998"/>
    <n v="22.59"/>
    <n v="15.17"/>
  </r>
  <r>
    <x v="125"/>
    <n v="15.25"/>
    <n v="19.600000000000001"/>
    <n v="18.489999999999998"/>
    <n v="21.69"/>
    <n v="15.34"/>
  </r>
  <r>
    <x v="126"/>
    <n v="16.989999999999998"/>
    <n v="22.47"/>
    <n v="21.07"/>
    <n v="25.95"/>
    <n v="18.05"/>
  </r>
  <r>
    <x v="127"/>
    <n v="17.18"/>
    <n v="22.22"/>
    <n v="20.23"/>
    <n v="25.05"/>
    <n v="17.920000000000002"/>
  </r>
  <r>
    <x v="128"/>
    <n v="16.309999999999999"/>
    <n v="21.63"/>
    <n v="19.04"/>
    <n v="25.1"/>
    <n v="17.14"/>
  </r>
  <r>
    <x v="129"/>
    <n v="17.43"/>
    <n v="23.64"/>
    <n v="20.53"/>
    <n v="26.66"/>
    <n v="18.77"/>
  </r>
  <r>
    <x v="130"/>
    <n v="14.37"/>
    <n v="19.36"/>
    <n v="17.850000000000001"/>
    <n v="22.27"/>
    <n v="15.75"/>
  </r>
  <r>
    <x v="131"/>
    <n v="14.23"/>
    <n v="20.18"/>
    <n v="17.059999999999999"/>
    <n v="23.1"/>
    <n v="16.170000000000002"/>
  </r>
  <r>
    <x v="132"/>
    <n v="16.2"/>
    <n v="22.76"/>
    <n v="20.440000000000001"/>
    <n v="26.13"/>
    <n v="18.54"/>
  </r>
  <r>
    <x v="133"/>
    <n v="17.39"/>
    <n v="23.44"/>
    <n v="21.83"/>
    <n v="26.68"/>
    <n v="18.899999999999999"/>
  </r>
  <r>
    <x v="134"/>
    <n v="16.5"/>
    <n v="22.33"/>
    <n v="20.49"/>
    <n v="25.11"/>
    <n v="18.09"/>
  </r>
  <r>
    <x v="135"/>
    <n v="15.99"/>
    <n v="20.170000000000002"/>
    <n v="19.489999999999998"/>
    <n v="22.5"/>
    <n v="16.36"/>
  </r>
  <r>
    <x v="136"/>
    <n v="16.579999999999998"/>
    <n v="22.58"/>
    <n v="20.309999999999999"/>
    <n v="25.34"/>
    <n v="18.510000000000002"/>
  </r>
  <r>
    <x v="137"/>
    <n v="17.510000000000002"/>
    <n v="23.01"/>
    <n v="20.78"/>
    <n v="25.1"/>
    <n v="18.77"/>
  </r>
  <r>
    <x v="138"/>
    <n v="13.44"/>
    <n v="19.350000000000001"/>
    <n v="16.559999999999999"/>
    <n v="23.39"/>
    <n v="15.31"/>
  </r>
  <r>
    <x v="139"/>
    <n v="14.68"/>
    <n v="21.22"/>
    <n v="17.48"/>
    <n v="25.55"/>
    <n v="16.93"/>
  </r>
  <r>
    <x v="140"/>
    <n v="16.260000000000002"/>
    <n v="23.51"/>
    <n v="20.149999999999999"/>
    <n v="28.14"/>
    <n v="19.3"/>
  </r>
  <r>
    <x v="141"/>
    <n v="17.850000000000001"/>
    <n v="14.39"/>
    <n v="21.09"/>
    <n v="27.57"/>
    <n v="19.38"/>
  </r>
  <r>
    <x v="142"/>
    <n v="16.28"/>
    <n v="21.68"/>
    <n v="18.989999999999998"/>
    <n v="25.3"/>
    <n v="16.87"/>
  </r>
  <r>
    <x v="143"/>
    <n v="18.05"/>
    <n v="23.07"/>
    <n v="21.47"/>
    <n v="26.99"/>
    <n v="19.14"/>
  </r>
  <r>
    <x v="144"/>
    <n v="16.02"/>
    <n v="21.04"/>
    <n v="19.27"/>
    <n v="24.02"/>
    <n v="16.66"/>
  </r>
  <r>
    <x v="145"/>
    <n v="16.579999999999998"/>
    <n v="21.03"/>
    <n v="20.05"/>
    <n v="24.76"/>
    <n v="17.23"/>
  </r>
  <r>
    <x v="146"/>
    <n v="17.190000000000001"/>
    <n v="23.52"/>
    <n v="21.7"/>
    <n v="27.52"/>
    <n v="19.02"/>
  </r>
  <r>
    <x v="147"/>
    <n v="16.61"/>
    <n v="21.83"/>
    <n v="20.9"/>
    <n v="24.97"/>
    <n v="17.72"/>
  </r>
  <r>
    <x v="148"/>
    <n v="15.96"/>
    <n v="19.61"/>
    <n v="19.41"/>
    <n v="23.08"/>
    <n v="16.48"/>
  </r>
  <r>
    <x v="149"/>
    <n v="15.74"/>
    <n v="19.66"/>
    <n v="18.89"/>
    <n v="22.42"/>
    <n v="15.95"/>
  </r>
  <r>
    <x v="150"/>
    <n v="15.64"/>
    <n v="21.59"/>
    <n v="18.5"/>
    <n v="25.08"/>
    <n v="17.170000000000002"/>
  </r>
  <r>
    <x v="151"/>
    <n v="16.190000000000001"/>
    <n v="20.84"/>
    <n v="19.510000000000002"/>
    <n v="24.07"/>
    <n v="17.45"/>
  </r>
  <r>
    <x v="152"/>
    <n v="16.579999999999998"/>
    <n v="22.23"/>
    <n v="20.14"/>
    <n v="25.46"/>
    <n v="18.190000000000001"/>
  </r>
  <r>
    <x v="153"/>
    <n v="14.62"/>
    <n v="20.09"/>
    <n v="18.09"/>
    <n v="24.41"/>
    <n v="16.75"/>
  </r>
  <r>
    <x v="154"/>
    <n v="15.73"/>
    <n v="20.96"/>
    <n v="19.190000000000001"/>
    <n v="23.12"/>
    <n v="17.190000000000001"/>
  </r>
  <r>
    <x v="155"/>
    <n v="17.07"/>
    <n v="21.28"/>
    <n v="20.66"/>
    <n v="22.29"/>
    <n v="17.239999999999998"/>
  </r>
  <r>
    <x v="156"/>
    <n v="16.84"/>
    <n v="20.65"/>
    <n v="20.81"/>
    <n v="22.34"/>
    <n v="17.59"/>
  </r>
  <r>
    <x v="157"/>
    <n v="17.39"/>
    <n v="23.01"/>
    <n v="22.22"/>
    <n v="26.37"/>
    <n v="19.45"/>
  </r>
  <r>
    <x v="158"/>
    <n v="16.37"/>
    <n v="21.42"/>
    <n v="20.05"/>
    <n v="24.34"/>
    <n v="18.239999999999998"/>
  </r>
  <r>
    <x v="159"/>
    <n v="14.04"/>
    <n v="18.239999999999998"/>
    <n v="17.2"/>
    <n v="21.23"/>
    <n v="15.33"/>
  </r>
  <r>
    <x v="160"/>
    <n v="11.67"/>
    <n v="15.71"/>
    <n v="14.54"/>
    <n v="19.63"/>
    <n v="13.59"/>
  </r>
  <r>
    <x v="161"/>
    <n v="12.58"/>
    <n v="16.420000000000002"/>
    <n v="16.14"/>
    <n v="19.36"/>
    <n v="14.61"/>
  </r>
  <r>
    <x v="162"/>
    <n v="11.53"/>
    <n v="15.25"/>
    <n v="15.01"/>
    <n v="18.079999999999998"/>
    <n v="13.2"/>
  </r>
  <r>
    <x v="163"/>
    <n v="12.44"/>
    <n v="15.82"/>
    <n v="15.71"/>
    <n v="18.489999999999998"/>
    <n v="13.55"/>
  </r>
  <r>
    <x v="164"/>
    <n v="12.28"/>
    <n v="16.23"/>
    <n v="16.39"/>
    <n v="20.45"/>
    <n v="14.25"/>
  </r>
  <r>
    <x v="165"/>
    <n v="11.48"/>
    <n v="16.47"/>
    <n v="14.48"/>
    <n v="19.88"/>
    <n v="14.16"/>
  </r>
  <r>
    <x v="166"/>
    <n v="13.51"/>
    <n v="18.600000000000001"/>
    <n v="16.86"/>
    <n v="21.2"/>
    <n v="15.89"/>
  </r>
  <r>
    <x v="167"/>
    <n v="12.5"/>
    <n v="17.329999999999998"/>
    <n v="15.99"/>
    <n v="20.420000000000002"/>
    <n v="15.24"/>
  </r>
  <r>
    <x v="168"/>
    <n v="11.33"/>
    <n v="14.92"/>
    <n v="14.66"/>
    <n v="16.95"/>
    <n v="12.64"/>
  </r>
  <r>
    <x v="169"/>
    <n v="11.03"/>
    <n v="14.18"/>
    <n v="14.16"/>
    <n v="15.53"/>
    <n v="11.57"/>
  </r>
  <r>
    <x v="170"/>
    <n v="12.47"/>
    <n v="16.5"/>
    <n v="15.32"/>
    <n v="17.59"/>
    <n v="13.14"/>
  </r>
  <r>
    <x v="171"/>
    <n v="12.39"/>
    <n v="18.41"/>
    <n v="15.16"/>
    <n v="20.81"/>
    <n v="15.36"/>
  </r>
  <r>
    <x v="172"/>
    <n v="9.7100000000000009"/>
    <n v="14.64"/>
    <n v="11.93"/>
    <n v="15.61"/>
    <n v="11.13"/>
  </r>
  <r>
    <x v="173"/>
    <n v="9.09"/>
    <n v="13.2"/>
    <n v="11.5"/>
    <n v="14.15"/>
    <n v="10.220000000000001"/>
  </r>
  <r>
    <x v="174"/>
    <n v="9.3800000000000008"/>
    <n v="12.39"/>
    <n v="11.62"/>
    <n v="13.96"/>
    <n v="10.050000000000001"/>
  </r>
  <r>
    <x v="175"/>
    <n v="9.5"/>
    <n v="11.85"/>
    <n v="11.91"/>
    <n v="12.64"/>
    <n v="9.82"/>
  </r>
  <r>
    <x v="176"/>
    <n v="8.44"/>
    <n v="10.25"/>
    <n v="10.58"/>
    <n v="11.03"/>
    <n v="8.1300000000000008"/>
  </r>
  <r>
    <x v="177"/>
    <n v="10.11"/>
    <n v="12.04"/>
    <n v="13.29"/>
    <n v="11.7"/>
    <n v="9.9700000000000006"/>
  </r>
  <r>
    <x v="178"/>
    <n v="10.75"/>
    <n v="13.08"/>
    <n v="14.25"/>
    <n v="12.67"/>
    <n v="10.039999999999999"/>
  </r>
  <r>
    <x v="179"/>
    <n v="12.86"/>
    <n v="17.04"/>
    <n v="15.12"/>
    <n v="14.75"/>
    <n v="12.29"/>
  </r>
  <r>
    <x v="180"/>
    <n v="14.33"/>
    <n v="20.81"/>
    <n v="16.78"/>
    <n v="21.64"/>
    <n v="16.03"/>
  </r>
  <r>
    <x v="181"/>
    <n v="17.39"/>
    <n v="23.08"/>
    <n v="21.42"/>
    <n v="23.58"/>
    <n v="18.600000000000001"/>
  </r>
  <r>
    <x v="182"/>
    <n v="16.399999999999999"/>
    <n v="21.39"/>
    <n v="21.88"/>
    <n v="22.55"/>
    <n v="17.649999999999999"/>
  </r>
  <r>
    <x v="183"/>
    <n v="14.81"/>
    <n v="18.72"/>
    <n v="19.350000000000001"/>
    <n v="20.12"/>
    <n v="15.39"/>
  </r>
  <r>
    <x v="184"/>
    <n v="14.37"/>
    <n v="18.36"/>
    <n v="18.43"/>
    <n v="19.41"/>
    <n v="15.44"/>
  </r>
  <r>
    <x v="185"/>
    <n v="13.96"/>
    <n v="17.5"/>
    <n v="17.559999999999999"/>
    <n v="19.899999999999999"/>
    <n v="14.46"/>
  </r>
  <r>
    <x v="186"/>
    <n v="10.79"/>
    <n v="15.23"/>
    <n v="14.19"/>
    <n v="18.850000000000001"/>
    <n v="12.16"/>
  </r>
  <r>
    <x v="187"/>
    <n v="10.98"/>
    <n v="15.14"/>
    <n v="14.72"/>
    <n v="18.39"/>
    <n v="12.72"/>
  </r>
  <r>
    <x v="188"/>
    <n v="12.53"/>
    <n v="18.149999999999999"/>
    <n v="15.61"/>
    <n v="21.59"/>
    <n v="15.08"/>
  </r>
  <r>
    <x v="189"/>
    <n v="13.06"/>
    <n v="17.54"/>
    <n v="16.420000000000002"/>
    <n v="19.77"/>
    <n v="14.25"/>
  </r>
  <r>
    <x v="190"/>
    <n v="12.27"/>
    <n v="16.2"/>
    <n v="15.04"/>
    <n v="18.920000000000002"/>
    <n v="13.44"/>
  </r>
  <r>
    <x v="191"/>
    <n v="10.89"/>
    <n v="14.53"/>
    <n v="13.72"/>
    <n v="17.190000000000001"/>
    <n v="12.14"/>
  </r>
  <r>
    <x v="192"/>
    <n v="10.14"/>
    <n v="14.1"/>
    <n v="12.69"/>
    <n v="16.96"/>
    <n v="11.5"/>
  </r>
  <r>
    <x v="193"/>
    <n v="8.14"/>
    <n v="13.35"/>
    <n v="10.65"/>
    <n v="16.72"/>
    <n v="11.28"/>
  </r>
  <r>
    <x v="194"/>
    <n v="7.56"/>
    <n v="11.67"/>
    <n v="10"/>
    <n v="14.34"/>
    <n v="9.66"/>
  </r>
  <r>
    <x v="195"/>
    <n v="6.91"/>
    <n v="10.79"/>
    <n v="9.06"/>
    <n v="13.41"/>
    <n v="9.3000000000000007"/>
  </r>
  <r>
    <x v="196"/>
    <n v="6.13"/>
    <n v="8.42"/>
    <n v="7.83"/>
    <n v="11.92"/>
    <n v="6.95"/>
  </r>
  <r>
    <x v="197"/>
    <n v="6.11"/>
    <n v="7.46"/>
    <n v="7.8"/>
    <n v="9.57"/>
    <n v="5.7"/>
  </r>
  <r>
    <x v="198"/>
    <n v="6.32"/>
    <n v="7.5"/>
    <n v="7.87"/>
    <n v="9.2200000000000006"/>
    <n v="5.7"/>
  </r>
  <r>
    <x v="199"/>
    <n v="6.75"/>
    <n v="8.91"/>
    <n v="8.5399999999999991"/>
    <n v="11.65"/>
    <n v="7.28"/>
  </r>
  <r>
    <x v="200"/>
    <n v="7.82"/>
    <n v="11.04"/>
    <n v="10"/>
    <n v="13.25"/>
    <n v="9.17"/>
  </r>
  <r>
    <x v="201"/>
    <n v="7.57"/>
    <n v="10.59"/>
    <n v="9.92"/>
    <n v="12.05"/>
    <n v="8.27"/>
  </r>
  <r>
    <x v="202"/>
    <n v="7.28"/>
    <n v="10.199999999999999"/>
    <n v="9.59"/>
    <n v="11.76"/>
    <n v="7.83"/>
  </r>
  <r>
    <x v="203"/>
    <n v="7.74"/>
    <n v="9.34"/>
    <n v="10.75"/>
    <n v="12"/>
    <n v="8.7899999999999991"/>
  </r>
  <r>
    <x v="204"/>
    <n v="7.28"/>
    <n v="9.56"/>
    <n v="9.5399999999999991"/>
    <n v="11.8"/>
    <n v="8.73"/>
  </r>
  <r>
    <x v="205"/>
    <n v="6.98"/>
    <n v="9.14"/>
    <n v="9.09"/>
    <n v="11.75"/>
    <n v="8.0399999999999991"/>
  </r>
  <r>
    <x v="206"/>
    <n v="9.0399999999999991"/>
    <n v="11.66"/>
    <n v="11.82"/>
    <n v="14.94"/>
    <n v="9.61"/>
  </r>
  <r>
    <x v="207"/>
    <n v="9.1199999999999992"/>
    <n v="11.97"/>
    <n v="11.38"/>
    <n v="13.93"/>
    <n v="10"/>
  </r>
  <r>
    <x v="208"/>
    <n v="10.77"/>
    <n v="13.63"/>
    <n v="13.52"/>
    <n v="14.58"/>
    <n v="11.29"/>
  </r>
  <r>
    <x v="209"/>
    <n v="9.98"/>
    <n v="14.63"/>
    <n v="12.44"/>
    <n v="17.13"/>
    <n v="12.45"/>
  </r>
  <r>
    <x v="210"/>
    <n v="10.78"/>
    <n v="11.87"/>
    <n v="13.98"/>
    <n v="13.33"/>
    <n v="10.06"/>
  </r>
  <r>
    <x v="211"/>
    <n v="7.71"/>
    <n v="8.48"/>
    <n v="10.119999999999999"/>
    <n v="11.66"/>
    <n v="7.74"/>
  </r>
  <r>
    <x v="212"/>
    <n v="7.23"/>
    <n v="9.1199999999999992"/>
    <n v="9.86"/>
    <n v="12.65"/>
    <n v="8.9"/>
  </r>
  <r>
    <x v="213"/>
    <n v="6.98"/>
    <n v="9.5399999999999991"/>
    <n v="9.57"/>
    <n v="12.9"/>
    <n v="8.57"/>
  </r>
  <r>
    <x v="214"/>
    <n v="7.58"/>
    <n v="10.53"/>
    <n v="10.37"/>
    <n v="13.45"/>
    <n v="9.18"/>
  </r>
  <r>
    <x v="215"/>
    <n v="7.44"/>
    <n v="10.119999999999999"/>
    <n v="9.6999999999999993"/>
    <n v="14.04"/>
    <n v="9"/>
  </r>
  <r>
    <x v="216"/>
    <n v="6.38"/>
    <n v="8.59"/>
    <n v="8.6300000000000008"/>
    <n v="11.89"/>
    <n v="7.31"/>
  </r>
  <r>
    <x v="217"/>
    <n v="5.36"/>
    <n v="8.16"/>
    <n v="7.37"/>
    <n v="12.16"/>
    <n v="7.25"/>
  </r>
  <r>
    <x v="218"/>
    <n v="5.21"/>
    <n v="7.86"/>
    <n v="6.94"/>
    <n v="10.88"/>
    <n v="6.11"/>
  </r>
  <r>
    <x v="219"/>
    <n v="5.52"/>
    <n v="7.21"/>
    <n v="7.25"/>
    <n v="10.19"/>
    <n v="6.07"/>
  </r>
  <r>
    <x v="220"/>
    <n v="5.3"/>
    <n v="7.34"/>
    <n v="7.2"/>
    <n v="10.63"/>
    <n v="6.33"/>
  </r>
  <r>
    <x v="221"/>
    <n v="5.12"/>
    <n v="7.14"/>
    <n v="7.09"/>
    <n v="10.38"/>
    <n v="6.16"/>
  </r>
  <r>
    <x v="222"/>
    <n v="6.28"/>
    <n v="8.16"/>
    <n v="8.26"/>
    <n v="11.37"/>
    <n v="7.13"/>
  </r>
  <r>
    <x v="223"/>
    <n v="6.23"/>
    <n v="8.4499999999999993"/>
    <n v="8.0399999999999991"/>
    <n v="11.73"/>
    <n v="7.43"/>
  </r>
  <r>
    <x v="224"/>
    <n v="5.66"/>
    <n v="7.65"/>
    <n v="7.54"/>
    <n v="11.08"/>
    <n v="6.52"/>
  </r>
  <r>
    <x v="225"/>
    <n v="4.8099999999999996"/>
    <n v="6.16"/>
    <n v="6.25"/>
    <n v="8.9499999999999993"/>
    <n v="5.14"/>
  </r>
  <r>
    <x v="226"/>
    <n v="5.01"/>
    <n v="6.01"/>
    <n v="6.5"/>
    <n v="8.36"/>
    <n v="5.0999999999999996"/>
  </r>
  <r>
    <x v="227"/>
    <n v="5.14"/>
    <n v="7.11"/>
    <n v="6.66"/>
    <n v="9.86"/>
    <n v="5.67"/>
  </r>
  <r>
    <x v="228"/>
    <n v="4.5599999999999996"/>
    <n v="6.2"/>
    <n v="5.91"/>
    <n v="8.9"/>
    <n v="5.41"/>
  </r>
  <r>
    <x v="229"/>
    <n v="4.37"/>
    <n v="6.14"/>
    <n v="5.76"/>
    <n v="8.8000000000000007"/>
    <n v="5.6"/>
  </r>
  <r>
    <x v="230"/>
    <n v="4.57"/>
    <n v="6.49"/>
    <n v="5.84"/>
    <n v="9.35"/>
    <n v="5.71"/>
  </r>
  <r>
    <x v="231"/>
    <n v="5.05"/>
    <n v="6.49"/>
    <n v="6.59"/>
    <n v="9.5299999999999994"/>
    <n v="5.84"/>
  </r>
  <r>
    <x v="232"/>
    <n v="4.8899999999999997"/>
    <n v="6.07"/>
    <n v="6.03"/>
    <n v="8.99"/>
    <n v="5.37"/>
  </r>
  <r>
    <x v="233"/>
    <n v="4.46"/>
    <n v="5.52"/>
    <n v="5.44"/>
    <n v="8.66"/>
    <n v="4.88"/>
  </r>
  <r>
    <x v="234"/>
    <n v="5.25"/>
    <n v="6.88"/>
    <n v="6.36"/>
    <n v="10.35"/>
    <n v="6.13"/>
  </r>
  <r>
    <x v="235"/>
    <n v="5.71"/>
    <n v="6.87"/>
    <n v="7.01"/>
    <n v="10.27"/>
    <n v="6.28"/>
  </r>
  <r>
    <x v="236"/>
    <n v="5.82"/>
    <n v="7.12"/>
    <n v="7.4"/>
    <n v="10.36"/>
    <n v="6.49"/>
  </r>
  <r>
    <x v="237"/>
    <n v="5.41"/>
    <n v="7.01"/>
    <n v="6.84"/>
    <n v="10.48"/>
    <n v="6.44"/>
  </r>
  <r>
    <x v="238"/>
    <n v="5.2"/>
    <n v="7.02"/>
    <n v="6.41"/>
    <n v="11.2"/>
    <n v="5.91"/>
  </r>
  <r>
    <x v="239"/>
    <n v="5.32"/>
    <n v="6.38"/>
    <n v="6.36"/>
    <n v="9.31"/>
    <n v="5.31"/>
  </r>
  <r>
    <x v="240"/>
    <n v="6.05"/>
    <n v="7.09"/>
    <n v="6.99"/>
    <n v="10.47"/>
    <n v="6.19"/>
  </r>
  <r>
    <x v="241"/>
    <n v="7.08"/>
    <n v="8.2799999999999994"/>
    <n v="8.5"/>
    <n v="12.83"/>
    <n v="6.98"/>
  </r>
  <r>
    <x v="242"/>
    <n v="6.83"/>
    <n v="8.25"/>
    <n v="8.4"/>
    <n v="11.78"/>
    <n v="7.15"/>
  </r>
  <r>
    <x v="243"/>
    <n v="6.28"/>
    <n v="7.48"/>
    <n v="7.74"/>
    <n v="10.42"/>
    <n v="6.44"/>
  </r>
  <r>
    <x v="244"/>
    <n v="5.45"/>
    <n v="6.1"/>
    <n v="6.3"/>
    <n v="9.02"/>
    <n v="5.18"/>
  </r>
  <r>
    <x v="245"/>
    <n v="4.8899999999999997"/>
    <n v="5.48"/>
    <n v="5.77"/>
    <n v="8.56"/>
    <n v="4.96"/>
  </r>
  <r>
    <x v="246"/>
    <n v="5.13"/>
    <n v="6.16"/>
    <n v="5.93"/>
    <n v="8.27"/>
    <n v="5.59"/>
  </r>
  <r>
    <x v="247"/>
    <n v="6.28"/>
    <n v="8.44"/>
    <n v="6.9"/>
    <n v="10.97"/>
    <n v="7.6"/>
  </r>
  <r>
    <x v="248"/>
    <n v="6.52"/>
    <n v="8.33"/>
    <n v="7.26"/>
    <n v="11.04"/>
    <n v="7.53"/>
  </r>
  <r>
    <x v="249"/>
    <n v="5.29"/>
    <n v="6.84"/>
    <n v="6.25"/>
    <n v="9.2899999999999991"/>
    <n v="5.87"/>
  </r>
  <r>
    <x v="250"/>
    <n v="5.03"/>
    <n v="6.12"/>
    <n v="5.96"/>
    <n v="8.9"/>
    <n v="5.56"/>
  </r>
  <r>
    <x v="251"/>
    <n v="4.8600000000000003"/>
    <n v="5.91"/>
    <n v="5.91"/>
    <n v="9.15"/>
    <n v="5.78"/>
  </r>
  <r>
    <x v="252"/>
    <n v="4.47"/>
    <n v="5.32"/>
    <n v="5.44"/>
    <n v="8.15"/>
    <n v="5.16"/>
  </r>
  <r>
    <x v="253"/>
    <n v="4.2300000000000004"/>
    <n v="4.91"/>
    <n v="5.1100000000000003"/>
    <n v="7.74"/>
    <n v="4.72"/>
  </r>
  <r>
    <x v="254"/>
    <n v="4.46"/>
    <n v="5.61"/>
    <n v="5.22"/>
    <n v="8.3699999999999992"/>
    <n v="4.96"/>
  </r>
  <r>
    <x v="255"/>
    <n v="4.8"/>
    <n v="6.62"/>
    <n v="5.64"/>
    <n v="9.31"/>
    <n v="5.51"/>
  </r>
  <r>
    <x v="256"/>
    <n v="4.67"/>
    <n v="6.25"/>
    <n v="5.37"/>
    <n v="8.92"/>
    <n v="5.12"/>
  </r>
  <r>
    <x v="257"/>
    <n v="4.43"/>
    <n v="6.02"/>
    <n v="5.1100000000000003"/>
    <n v="8.5"/>
    <n v="4.78"/>
  </r>
  <r>
    <x v="258"/>
    <n v="4.25"/>
    <n v="5.27"/>
    <n v="4.79"/>
    <n v="7.68"/>
    <n v="4.49"/>
  </r>
  <r>
    <x v="259"/>
    <n v="3.89"/>
    <n v="4.91"/>
    <n v="4.4400000000000004"/>
    <n v="7.59"/>
    <n v="4.09"/>
  </r>
  <r>
    <x v="260"/>
    <n v="3.98"/>
    <n v="4.76"/>
    <n v="4.5599999999999996"/>
    <n v="7.72"/>
    <n v="4.37"/>
  </r>
  <r>
    <x v="261"/>
    <n v="4.3499999999999996"/>
    <n v="5.46"/>
    <n v="5.07"/>
    <n v="8.09"/>
    <n v="4.8600000000000003"/>
  </r>
  <r>
    <x v="262"/>
    <n v="4.6900000000000004"/>
    <n v="6.08"/>
    <n v="5.39"/>
    <n v="8.23"/>
    <n v="5.08"/>
  </r>
  <r>
    <x v="263"/>
    <n v="4.6500000000000004"/>
    <n v="6.71"/>
    <n v="5.22"/>
    <n v="8.16"/>
    <n v="4.92"/>
  </r>
  <r>
    <x v="264"/>
    <n v="4.33"/>
    <n v="5.44"/>
    <n v="5.01"/>
    <n v="8.1"/>
    <n v="4.57"/>
  </r>
  <r>
    <x v="265"/>
    <n v="4.42"/>
    <n v="5.42"/>
    <n v="5.05"/>
    <n v="7.97"/>
    <n v="4.59"/>
  </r>
  <r>
    <x v="266"/>
    <n v="4.3899999999999997"/>
    <n v="5.35"/>
    <n v="5.05"/>
    <n v="7.8"/>
    <n v="4.6100000000000003"/>
  </r>
  <r>
    <x v="267"/>
    <n v="4.07"/>
    <n v="4.33"/>
    <n v="4.84"/>
    <n v="6.74"/>
    <n v="4.2"/>
  </r>
  <r>
    <x v="268"/>
    <n v="4.21"/>
    <n v="4.54"/>
    <n v="4.9000000000000004"/>
    <n v="7.3"/>
    <n v="4.21"/>
  </r>
  <r>
    <x v="269"/>
    <n v="4.8499999999999996"/>
    <n v="5.99"/>
    <n v="5.51"/>
    <n v="8.89"/>
    <n v="5.18"/>
  </r>
  <r>
    <x v="270"/>
    <n v="4.59"/>
    <n v="5.46"/>
    <n v="5.41"/>
    <n v="8.9700000000000006"/>
    <n v="5.04"/>
  </r>
  <r>
    <x v="271"/>
    <n v="4.84"/>
    <n v="6.13"/>
    <n v="5.51"/>
    <n v="9.56"/>
    <n v="5.0599999999999996"/>
  </r>
  <r>
    <x v="272"/>
    <n v="5.1100000000000003"/>
    <n v="6.68"/>
    <n v="5.77"/>
    <n v="9.4700000000000006"/>
    <n v="5.35"/>
  </r>
  <r>
    <x v="273"/>
    <n v="4.95"/>
    <n v="5.94"/>
    <n v="5.55"/>
    <n v="8.99"/>
    <n v="5.05"/>
  </r>
  <r>
    <x v="274"/>
    <n v="4.34"/>
    <n v="4.8099999999999996"/>
    <n v="5.0199999999999996"/>
    <n v="7.59"/>
    <n v="4.58"/>
  </r>
  <r>
    <x v="275"/>
    <n v="4.26"/>
    <n v="4.9000000000000004"/>
    <n v="4.9400000000000004"/>
    <n v="7.63"/>
    <n v="4.55"/>
  </r>
  <r>
    <x v="276"/>
    <n v="4.41"/>
    <n v="5.92"/>
    <n v="5.16"/>
    <n v="8.33"/>
    <n v="4.91"/>
  </r>
  <r>
    <x v="277"/>
    <n v="4.74"/>
    <n v="7.21"/>
    <n v="5.27"/>
    <n v="8.98"/>
    <n v="5.28"/>
  </r>
  <r>
    <x v="278"/>
    <n v="4.53"/>
    <n v="6.55"/>
    <n v="5.18"/>
    <n v="8.81"/>
    <n v="4.83"/>
  </r>
  <r>
    <x v="279"/>
    <n v="4.49"/>
    <n v="6.52"/>
    <n v="5.07"/>
    <n v="8.81"/>
    <n v="4.82"/>
  </r>
  <r>
    <x v="280"/>
    <n v="4.22"/>
    <n v="6.19"/>
    <n v="4.74"/>
    <n v="8.49"/>
    <n v="4.46"/>
  </r>
  <r>
    <x v="281"/>
    <n v="3.79"/>
    <n v="5.1100000000000003"/>
    <n v="4.32"/>
    <n v="7.11"/>
    <n v="3.79"/>
  </r>
  <r>
    <x v="282"/>
    <n v="3.74"/>
    <n v="5.26"/>
    <n v="4.18"/>
    <n v="7.26"/>
    <n v="3.64"/>
  </r>
  <r>
    <x v="283"/>
    <n v="4.17"/>
    <n v="6.54"/>
    <n v="4.43"/>
    <n v="8.3000000000000007"/>
    <n v="4.1900000000000004"/>
  </r>
  <r>
    <x v="284"/>
    <n v="4.2"/>
    <n v="6.94"/>
    <n v="4.38"/>
    <n v="8.32"/>
    <n v="4.3"/>
  </r>
  <r>
    <x v="285"/>
    <n v="3.96"/>
    <n v="6.1"/>
    <n v="4.34"/>
    <n v="8.1"/>
    <n v="4.3"/>
  </r>
  <r>
    <x v="286"/>
    <n v="4.0599999999999996"/>
    <n v="5.95"/>
    <n v="4.41"/>
    <n v="7.74"/>
    <n v="4.3899999999999997"/>
  </r>
  <r>
    <x v="287"/>
    <n v="3.92"/>
    <n v="5.57"/>
    <n v="4.3"/>
    <n v="7.51"/>
    <n v="4.13"/>
  </r>
  <r>
    <x v="288"/>
    <n v="3.55"/>
    <n v="4.79"/>
    <n v="4.01"/>
    <n v="6.37"/>
    <n v="3.58"/>
  </r>
  <r>
    <x v="289"/>
    <n v="3.4"/>
    <n v="4.6500000000000004"/>
    <n v="3.82"/>
    <n v="6.15"/>
    <n v="3.3"/>
  </r>
  <r>
    <x v="290"/>
    <n v="3.59"/>
    <n v="5.9"/>
    <n v="3.84"/>
    <n v="7.06"/>
    <n v="3.65"/>
  </r>
  <r>
    <x v="291"/>
    <n v="3.41"/>
    <n v="5.68"/>
    <n v="3.82"/>
    <n v="7.13"/>
    <n v="3.63"/>
  </r>
  <r>
    <x v="292"/>
    <n v="3.43"/>
    <n v="5.42"/>
    <n v="4.12"/>
    <n v="6.96"/>
    <n v="3.97"/>
  </r>
  <r>
    <x v="293"/>
    <n v="3.89"/>
    <n v="5.81"/>
    <n v="4.32"/>
    <n v="7.46"/>
    <n v="4.53"/>
  </r>
  <r>
    <x v="294"/>
    <n v="4.0199999999999996"/>
    <n v="6.27"/>
    <n v="4.42"/>
    <n v="7.98"/>
    <n v="4.18"/>
  </r>
  <r>
    <x v="295"/>
    <n v="3.5"/>
    <n v="4.8899999999999997"/>
    <n v="3.97"/>
    <n v="6.67"/>
    <n v="3.51"/>
  </r>
  <r>
    <x v="296"/>
    <n v="3.33"/>
    <n v="4.91"/>
    <n v="3.81"/>
    <n v="6.51"/>
    <n v="3.34"/>
  </r>
  <r>
    <x v="297"/>
    <n v="3.73"/>
    <n v="5.47"/>
    <n v="4.33"/>
    <n v="7.24"/>
    <n v="3.89"/>
  </r>
  <r>
    <x v="298"/>
    <n v="4.25"/>
    <n v="6.63"/>
    <n v="4.62"/>
    <n v="8.3000000000000007"/>
    <n v="4.3899999999999997"/>
  </r>
  <r>
    <x v="299"/>
    <n v="4.09"/>
    <n v="5.61"/>
    <n v="4.59"/>
    <n v="7.22"/>
    <n v="4.13"/>
  </r>
  <r>
    <x v="300"/>
    <n v="4.0599999999999996"/>
    <n v="5.77"/>
    <n v="4.54"/>
    <n v="7.59"/>
    <n v="4.17"/>
  </r>
  <r>
    <x v="301"/>
    <n v="4.01"/>
    <n v="6.28"/>
    <n v="4.38"/>
    <n v="7.79"/>
    <n v="3.96"/>
  </r>
  <r>
    <x v="302"/>
    <n v="3.55"/>
    <n v="5.4"/>
    <n v="4.04"/>
    <n v="6.89"/>
    <n v="3.56"/>
  </r>
  <r>
    <x v="303"/>
    <n v="3.48"/>
    <n v="4.8899999999999997"/>
    <n v="3.9"/>
    <n v="6.41"/>
    <n v="3.34"/>
  </r>
  <r>
    <x v="304"/>
    <n v="3.82"/>
    <n v="5.37"/>
    <n v="4.21"/>
    <n v="6.65"/>
    <n v="3.83"/>
  </r>
  <r>
    <x v="305"/>
    <n v="3.7"/>
    <n v="5.03"/>
    <n v="4.2699999999999996"/>
    <n v="6.43"/>
    <n v="3.63"/>
  </r>
  <r>
    <x v="306"/>
    <n v="3.89"/>
    <n v="5.54"/>
    <n v="4.33"/>
    <n v="7.05"/>
    <n v="3.86"/>
  </r>
  <r>
    <x v="307"/>
    <n v="3.95"/>
    <n v="5.43"/>
    <n v="4.4000000000000004"/>
    <n v="7.15"/>
    <n v="3.89"/>
  </r>
  <r>
    <x v="308"/>
    <n v="3.89"/>
    <n v="5.3"/>
    <n v="4.49"/>
    <n v="7.12"/>
    <n v="4.1100000000000003"/>
  </r>
  <r>
    <x v="309"/>
    <n v="3.7"/>
    <n v="4.7"/>
    <n v="4.0999999999999996"/>
    <n v="6.4"/>
    <n v="3.7"/>
  </r>
  <r>
    <x v="310"/>
    <n v="3.6"/>
    <n v="4.79"/>
    <n v="3.93"/>
    <n v="6.23"/>
    <n v="3.52"/>
  </r>
  <r>
    <x v="311"/>
    <n v="3.93"/>
    <n v="5.83"/>
    <n v="4.3600000000000003"/>
    <n v="7.24"/>
    <n v="3.97"/>
  </r>
  <r>
    <x v="312"/>
    <n v="3.63"/>
    <n v="5.63"/>
    <n v="4.32"/>
    <n v="7.04"/>
    <n v="3.95"/>
  </r>
  <r>
    <x v="313"/>
    <n v="3.64"/>
    <n v="5.82"/>
    <n v="4.25"/>
    <n v="7.13"/>
    <n v="3.85"/>
  </r>
  <r>
    <x v="314"/>
    <n v="3.65"/>
    <n v="6.54"/>
    <n v="4.1100000000000003"/>
    <n v="7.16"/>
    <n v="3.9"/>
  </r>
  <r>
    <x v="315"/>
    <n v="3.3"/>
    <n v="5.36"/>
    <n v="3.83"/>
    <n v="6.26"/>
    <n v="3.56"/>
  </r>
  <r>
    <x v="316"/>
    <n v="2.93"/>
    <n v="4.5999999999999996"/>
    <n v="3.47"/>
    <n v="5.43"/>
    <n v="3.02"/>
  </r>
  <r>
    <x v="317"/>
    <n v="3.01"/>
    <n v="4.76"/>
    <n v="3.41"/>
    <n v="5.78"/>
    <n v="3.01"/>
  </r>
  <r>
    <x v="318"/>
    <n v="3.49"/>
    <n v="5.83"/>
    <n v="3.93"/>
    <n v="6.81"/>
    <n v="3.89"/>
  </r>
  <r>
    <x v="319"/>
    <n v="3.61"/>
    <n v="6.31"/>
    <n v="4.13"/>
    <n v="7.11"/>
    <n v="4.25"/>
  </r>
  <r>
    <x v="320"/>
    <n v="3.81"/>
    <n v="6.71"/>
    <n v="4.41"/>
    <n v="7.71"/>
    <n v="4.59"/>
  </r>
  <r>
    <x v="321"/>
    <n v="3.56"/>
    <n v="5.57"/>
    <n v="4.12"/>
    <n v="6.87"/>
    <n v="4.18"/>
  </r>
  <r>
    <x v="322"/>
    <n v="3.7"/>
    <n v="5.51"/>
    <n v="4.05"/>
    <n v="6.98"/>
    <n v="4.2"/>
  </r>
  <r>
    <x v="323"/>
    <n v="3.22"/>
    <n v="4.5"/>
    <n v="3.93"/>
    <n v="5.85"/>
    <n v="3.5"/>
  </r>
  <r>
    <x v="324"/>
    <n v="3.47"/>
    <n v="5.27"/>
    <n v="3.99"/>
    <n v="6.63"/>
    <n v="3.77"/>
  </r>
  <r>
    <x v="325"/>
    <n v="3.65"/>
    <n v="5.86"/>
    <n v="4.22"/>
    <n v="7.29"/>
    <n v="4.41"/>
  </r>
  <r>
    <x v="326"/>
    <n v="3.82"/>
    <n v="7.05"/>
    <n v="4.4000000000000004"/>
    <n v="7.8"/>
    <n v="4.55"/>
  </r>
  <r>
    <x v="327"/>
    <n v="3.77"/>
    <n v="6.51"/>
    <n v="4.2300000000000004"/>
    <n v="7.75"/>
    <n v="4.43"/>
  </r>
  <r>
    <x v="328"/>
    <n v="4"/>
    <n v="7.09"/>
    <n v="4.5199999999999996"/>
    <n v="7.98"/>
    <n v="4.66"/>
  </r>
  <r>
    <x v="329"/>
    <n v="3.93"/>
    <n v="6.92"/>
    <n v="4.4800000000000004"/>
    <n v="7.75"/>
    <n v="4.38"/>
  </r>
  <r>
    <x v="330"/>
    <n v="3.52"/>
    <n v="5.23"/>
    <n v="3.93"/>
    <n v="6.52"/>
    <n v="3.56"/>
  </r>
  <r>
    <x v="331"/>
    <n v="3.43"/>
    <n v="4.9400000000000004"/>
    <n v="3.92"/>
    <n v="6.11"/>
    <n v="3.52"/>
  </r>
  <r>
    <x v="332"/>
    <n v="3.6"/>
    <n v="5.61"/>
    <n v="4.17"/>
    <n v="6.59"/>
    <n v="3.88"/>
  </r>
  <r>
    <x v="333"/>
    <n v="3.88"/>
    <n v="5.95"/>
    <n v="4.51"/>
    <n v="7.05"/>
    <n v="4.2300000000000004"/>
  </r>
  <r>
    <x v="334"/>
    <n v="3.87"/>
    <n v="6.11"/>
    <n v="4.63"/>
    <n v="7.11"/>
    <n v="4.3099999999999996"/>
  </r>
  <r>
    <x v="335"/>
    <n v="4.13"/>
    <n v="6.69"/>
    <n v="4.7699999999999996"/>
    <n v="7.54"/>
    <n v="4.47"/>
  </r>
  <r>
    <x v="336"/>
    <n v="3.87"/>
    <n v="6.17"/>
    <n v="4.7"/>
    <n v="7.33"/>
    <n v="4.3600000000000003"/>
  </r>
  <r>
    <x v="337"/>
    <n v="3.48"/>
    <n v="5.0999999999999996"/>
    <n v="4.2"/>
    <n v="6.54"/>
    <n v="3.76"/>
  </r>
  <r>
    <x v="338"/>
    <n v="3.57"/>
    <n v="5.37"/>
    <n v="4.25"/>
    <n v="6.69"/>
    <n v="3.86"/>
  </r>
  <r>
    <x v="339"/>
    <n v="3.89"/>
    <n v="5.37"/>
    <n v="4.6399999999999997"/>
    <n v="7.29"/>
    <n v="4.26"/>
  </r>
  <r>
    <x v="340"/>
    <n v="4.0999999999999996"/>
    <n v="5.99"/>
    <n v="4.84"/>
    <n v="7.35"/>
    <n v="4.47"/>
  </r>
  <r>
    <x v="341"/>
    <n v="4.29"/>
    <n v="6.07"/>
    <n v="4.92"/>
    <n v="7.5"/>
    <n v="4.6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EA5C2A6-E927-4637-9859-4253E77E7FAC}" name="PivotTable2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 chartFormat="1">
  <location ref="K17:P32" firstHeaderRow="0" firstDataRow="1" firstDataCol="1"/>
  <pivotFields count="8">
    <pivotField axis="axisRow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Row" showAll="0">
      <items count="5">
        <item sd="0" x="0"/>
        <item x="1"/>
        <item x="2"/>
        <item sd="0" x="3"/>
        <item t="default"/>
      </items>
    </pivotField>
  </pivotFields>
  <rowFields count="2">
    <field x="7"/>
    <field x="0"/>
  </rowFields>
  <rowItems count="15">
    <i>
      <x v="1"/>
    </i>
    <i r="1">
      <x v="10"/>
    </i>
    <i r="1">
      <x v="11"/>
    </i>
    <i r="1">
      <x v="12"/>
    </i>
    <i>
      <x v="2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Max of EA" fld="1" subtotal="max" baseField="0" baseItem="0"/>
    <dataField name="Max of EM" fld="2" subtotal="max" baseField="0" baseItem="0"/>
    <dataField name="Max of NL" fld="3" subtotal="max" baseField="0" baseItem="0"/>
    <dataField name="Max of NW" fld="4" subtotal="max" baseField="0" baseItem="0"/>
    <dataField name="Max of WM" fld="5" subtotal="max" baseField="0" baseItem="0"/>
  </dataFields>
  <chartFormats count="5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0" format="4" series="1">
      <pivotArea type="data" outline="0" fieldPosition="0">
        <references count="1">
          <reference field="4294967294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5A833C6-2F83-4300-B250-6D2B89E853B6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 chartFormat="1">
  <location ref="K1:P13" firstHeaderRow="0" firstDataRow="1" firstDataCol="1"/>
  <pivotFields count="8">
    <pivotField axis="axisRow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Row" showAll="0">
      <items count="5">
        <item sd="0" x="0"/>
        <item sd="0" x="1"/>
        <item x="2"/>
        <item sd="0" x="3"/>
        <item t="default"/>
      </items>
    </pivotField>
  </pivotFields>
  <rowFields count="2">
    <field x="7"/>
    <field x="0"/>
  </rowFields>
  <rowItems count="12">
    <i>
      <x v="1"/>
    </i>
    <i>
      <x v="2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Min of EA" fld="1" subtotal="min" baseField="0" baseItem="0"/>
    <dataField name="Min of EM" fld="2" subtotal="min" baseField="0" baseItem="0"/>
    <dataField name="Min of NL" fld="3" subtotal="min" baseField="0" baseItem="0"/>
    <dataField name="Min of NW" fld="4" subtotal="min" baseField="0" baseItem="0"/>
    <dataField name="Min of WM" fld="5" subtotal="min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6" tint="-0.499984740745262"/>
  </sheetPr>
  <dimension ref="B2:H68"/>
  <sheetViews>
    <sheetView showGridLines="0" zoomScale="90" zoomScaleNormal="90" workbookViewId="0"/>
  </sheetViews>
  <sheetFormatPr defaultRowHeight="12.75"/>
  <cols>
    <col min="1" max="1" width="3.7109375" customWidth="1"/>
    <col min="2" max="2" width="96.42578125" bestFit="1" customWidth="1"/>
    <col min="3" max="3" width="11.7109375" style="2" customWidth="1"/>
    <col min="4" max="4" width="9.140625" style="9"/>
  </cols>
  <sheetData>
    <row r="2" spans="2:8" ht="18">
      <c r="B2" s="4" t="s">
        <v>167</v>
      </c>
      <c r="C2"/>
      <c r="D2" s="6"/>
    </row>
    <row r="3" spans="2:8">
      <c r="C3"/>
      <c r="D3" s="6"/>
    </row>
    <row r="4" spans="2:8" ht="15.75">
      <c r="B4" s="5" t="s">
        <v>15</v>
      </c>
      <c r="C4" s="151" t="s">
        <v>16</v>
      </c>
      <c r="D4" s="151"/>
    </row>
    <row r="5" spans="2:8">
      <c r="C5"/>
      <c r="D5" s="6"/>
    </row>
    <row r="6" spans="2:8">
      <c r="B6" s="1" t="s">
        <v>84</v>
      </c>
      <c r="C6" s="7" t="s">
        <v>17</v>
      </c>
      <c r="D6" s="7" t="s">
        <v>18</v>
      </c>
      <c r="E6" s="10"/>
      <c r="H6" s="25"/>
    </row>
    <row r="7" spans="2:8">
      <c r="B7" s="1" t="s">
        <v>85</v>
      </c>
      <c r="C7" s="7" t="s">
        <v>17</v>
      </c>
      <c r="D7" s="7" t="s">
        <v>18</v>
      </c>
      <c r="E7" s="10"/>
      <c r="H7" s="2"/>
    </row>
    <row r="8" spans="2:8">
      <c r="B8" s="1" t="s">
        <v>100</v>
      </c>
      <c r="C8" s="7" t="s">
        <v>17</v>
      </c>
      <c r="D8" s="7" t="s">
        <v>18</v>
      </c>
      <c r="E8" s="10"/>
    </row>
    <row r="9" spans="2:8">
      <c r="B9" s="1" t="s">
        <v>86</v>
      </c>
      <c r="C9" s="7" t="s">
        <v>17</v>
      </c>
      <c r="D9" s="7" t="s">
        <v>18</v>
      </c>
      <c r="E9" s="10"/>
      <c r="H9" s="2"/>
    </row>
    <row r="10" spans="2:8">
      <c r="B10" s="1" t="s">
        <v>87</v>
      </c>
      <c r="C10" s="7" t="s">
        <v>17</v>
      </c>
      <c r="D10" s="7" t="s">
        <v>18</v>
      </c>
      <c r="E10" s="10"/>
      <c r="H10" s="45"/>
    </row>
    <row r="11" spans="2:8">
      <c r="B11" s="1" t="s">
        <v>88</v>
      </c>
      <c r="C11" s="7" t="s">
        <v>17</v>
      </c>
      <c r="D11" s="7" t="s">
        <v>18</v>
      </c>
      <c r="E11" s="10"/>
    </row>
    <row r="12" spans="2:8">
      <c r="B12" s="1" t="s">
        <v>81</v>
      </c>
      <c r="C12" s="7" t="s">
        <v>17</v>
      </c>
      <c r="D12" s="7" t="s">
        <v>18</v>
      </c>
      <c r="E12" s="10"/>
    </row>
    <row r="13" spans="2:8">
      <c r="B13" s="1" t="s">
        <v>36</v>
      </c>
      <c r="C13" s="7" t="s">
        <v>17</v>
      </c>
      <c r="D13" s="7" t="s">
        <v>18</v>
      </c>
      <c r="E13" s="10"/>
    </row>
    <row r="14" spans="2:8">
      <c r="B14" s="1" t="s">
        <v>101</v>
      </c>
      <c r="C14" s="7" t="s">
        <v>17</v>
      </c>
      <c r="D14" s="7" t="s">
        <v>18</v>
      </c>
      <c r="E14" s="10"/>
    </row>
    <row r="15" spans="2:8">
      <c r="B15" s="1" t="s">
        <v>82</v>
      </c>
      <c r="C15" s="7" t="s">
        <v>17</v>
      </c>
      <c r="D15" s="7" t="s">
        <v>18</v>
      </c>
      <c r="E15" s="10"/>
    </row>
    <row r="16" spans="2:8">
      <c r="B16" s="1" t="s">
        <v>83</v>
      </c>
      <c r="C16" s="7" t="s">
        <v>17</v>
      </c>
      <c r="D16" s="7" t="s">
        <v>18</v>
      </c>
      <c r="E16" s="10"/>
    </row>
    <row r="17" spans="2:5">
      <c r="B17" s="1" t="s">
        <v>37</v>
      </c>
      <c r="C17" s="7" t="s">
        <v>17</v>
      </c>
      <c r="D17" s="7" t="s">
        <v>18</v>
      </c>
      <c r="E17" s="10"/>
    </row>
    <row r="18" spans="2:5">
      <c r="B18" s="1" t="s">
        <v>89</v>
      </c>
      <c r="C18" s="7" t="s">
        <v>17</v>
      </c>
      <c r="D18" s="7" t="s">
        <v>18</v>
      </c>
      <c r="E18" s="10"/>
    </row>
    <row r="19" spans="2:5">
      <c r="B19" s="1" t="s">
        <v>90</v>
      </c>
      <c r="C19" s="7" t="s">
        <v>17</v>
      </c>
      <c r="D19" s="7" t="s">
        <v>18</v>
      </c>
      <c r="E19" s="10"/>
    </row>
    <row r="20" spans="2:5">
      <c r="B20" s="1" t="s">
        <v>102</v>
      </c>
      <c r="C20" s="7" t="s">
        <v>17</v>
      </c>
      <c r="D20" s="7" t="s">
        <v>18</v>
      </c>
      <c r="E20" s="10"/>
    </row>
    <row r="21" spans="2:5">
      <c r="B21" s="1" t="s">
        <v>91</v>
      </c>
      <c r="C21" s="7" t="s">
        <v>17</v>
      </c>
      <c r="D21" s="7" t="s">
        <v>18</v>
      </c>
      <c r="E21" s="10"/>
    </row>
    <row r="22" spans="2:5">
      <c r="B22" s="1" t="s">
        <v>92</v>
      </c>
      <c r="C22" s="7" t="s">
        <v>17</v>
      </c>
      <c r="D22" s="7" t="s">
        <v>18</v>
      </c>
      <c r="E22" s="10"/>
    </row>
    <row r="23" spans="2:5">
      <c r="B23" s="1" t="s">
        <v>93</v>
      </c>
      <c r="C23" s="7" t="s">
        <v>17</v>
      </c>
      <c r="D23" s="7" t="s">
        <v>18</v>
      </c>
      <c r="E23" s="10"/>
    </row>
    <row r="24" spans="2:5">
      <c r="C24"/>
      <c r="D24" s="6"/>
    </row>
    <row r="25" spans="2:5">
      <c r="C25"/>
      <c r="D25" s="6"/>
    </row>
    <row r="26" spans="2:5" ht="15.75">
      <c r="B26" s="5" t="s">
        <v>19</v>
      </c>
      <c r="C26" s="7"/>
      <c r="D26" s="7"/>
    </row>
    <row r="27" spans="2:5">
      <c r="B27" s="1"/>
      <c r="C27" s="7"/>
      <c r="D27" s="7"/>
    </row>
    <row r="28" spans="2:5">
      <c r="B28" s="1" t="s">
        <v>94</v>
      </c>
      <c r="C28" s="7" t="s">
        <v>17</v>
      </c>
      <c r="D28" s="7" t="s">
        <v>18</v>
      </c>
      <c r="E28" s="10"/>
    </row>
    <row r="29" spans="2:5">
      <c r="B29" s="1" t="s">
        <v>32</v>
      </c>
      <c r="C29" s="7" t="s">
        <v>17</v>
      </c>
      <c r="D29" s="7" t="s">
        <v>18</v>
      </c>
      <c r="E29" s="10"/>
    </row>
    <row r="30" spans="2:5">
      <c r="B30" s="1" t="s">
        <v>103</v>
      </c>
      <c r="C30" s="7" t="s">
        <v>17</v>
      </c>
      <c r="D30" s="7" t="s">
        <v>18</v>
      </c>
      <c r="E30" s="10"/>
    </row>
    <row r="31" spans="2:5">
      <c r="B31" s="1" t="s">
        <v>95</v>
      </c>
      <c r="C31" s="7" t="s">
        <v>17</v>
      </c>
      <c r="D31" s="7" t="s">
        <v>18</v>
      </c>
      <c r="E31" s="10"/>
    </row>
    <row r="32" spans="2:5">
      <c r="B32" s="1" t="s">
        <v>96</v>
      </c>
      <c r="C32" s="7" t="s">
        <v>17</v>
      </c>
      <c r="D32" s="7" t="s">
        <v>18</v>
      </c>
      <c r="E32" s="10"/>
    </row>
    <row r="33" spans="2:5">
      <c r="B33" s="1" t="s">
        <v>38</v>
      </c>
      <c r="C33" s="7" t="s">
        <v>17</v>
      </c>
      <c r="D33" s="7" t="s">
        <v>18</v>
      </c>
    </row>
    <row r="34" spans="2:5">
      <c r="B34" s="1"/>
      <c r="C34" s="7"/>
      <c r="D34" s="7"/>
      <c r="E34" s="10"/>
    </row>
    <row r="35" spans="2:5">
      <c r="B35" s="1"/>
      <c r="C35" s="7"/>
      <c r="D35" s="7"/>
      <c r="E35" s="10"/>
    </row>
    <row r="36" spans="2:5" ht="15.75">
      <c r="B36" s="5" t="s">
        <v>20</v>
      </c>
      <c r="C36" s="8"/>
      <c r="D36" s="8"/>
    </row>
    <row r="37" spans="2:5">
      <c r="B37" s="1"/>
      <c r="C37" s="8"/>
      <c r="D37" s="8"/>
    </row>
    <row r="38" spans="2:5">
      <c r="B38" s="1" t="str">
        <f>"TABLE A3.1A - East Anglia LDZ Annual Demand for "&amp;'Chapter3-Demand'!L24&amp;" (TWh)"</f>
        <v>TABLE A3.1A - East Anglia LDZ Annual Demand for 2024 (TWh)</v>
      </c>
      <c r="C38" s="7" t="s">
        <v>17</v>
      </c>
    </row>
    <row r="39" spans="2:5">
      <c r="B39" s="1" t="str">
        <f>"TABLE A3.1B - East Midlands LDZ Annual Demand for "&amp;'Chapter3-Demand'!L24&amp;" (TWh)"</f>
        <v>TABLE A3.1B - East Midlands LDZ Annual Demand for 2024 (TWh)</v>
      </c>
      <c r="C39" s="7" t="s">
        <v>17</v>
      </c>
    </row>
    <row r="40" spans="2:5">
      <c r="B40" s="1" t="str">
        <f>"TABLE A3.1C - North London LDZ Annual Demand for "&amp;'Chapter3-Demand'!L24&amp;" (TWh)"</f>
        <v>TABLE A3.1C - North London LDZ Annual Demand for 2024 (TWh)</v>
      </c>
      <c r="C40" s="7" t="s">
        <v>17</v>
      </c>
    </row>
    <row r="41" spans="2:5">
      <c r="B41" s="1" t="str">
        <f>"TABLE A3.1D - North West LDZ Annual Demand for "&amp;'Chapter3-Demand'!L24&amp;" (TWh)"</f>
        <v>TABLE A3.1D - North West LDZ Annual Demand for 2024 (TWh)</v>
      </c>
      <c r="C41" s="7" t="s">
        <v>17</v>
      </c>
    </row>
    <row r="42" spans="2:5">
      <c r="B42" s="1" t="str">
        <f>"TABLE A3.1E - West Midlands LDZ Annual Demand for "&amp;'Chapter3-Demand'!L24&amp;" (TWh)"</f>
        <v>TABLE A3.1E - West Midlands LDZ Annual Demand for 2024 (TWh)</v>
      </c>
      <c r="C42" s="7" t="s">
        <v>17</v>
      </c>
    </row>
    <row r="43" spans="2:5">
      <c r="B43" s="1" t="str">
        <f>"TABLE A3.1F - Aggregate National Grid Gas Distribution Annual Demand for "&amp;'Chapter3-Demand'!L24&amp;" (TWh)"</f>
        <v>TABLE A3.1F - Aggregate National Grid Gas Distribution Annual Demand for 2024 (TWh)</v>
      </c>
      <c r="C43" s="7" t="s">
        <v>17</v>
      </c>
    </row>
    <row r="44" spans="2:5">
      <c r="B44" s="1" t="str">
        <f>"TABLE A3.2A - Actual UKD Input Flows on Maximum Demand Day of Gas Year 20"&amp;'Chapter3-Demand'!L65&amp;" (mcmd)"</f>
        <v>TABLE A3.2A - Actual UKD Input Flows on Maximum Demand Day of Gas Year 2024/25 (mcmd)</v>
      </c>
      <c r="C44" s="7" t="s">
        <v>17</v>
      </c>
    </row>
    <row r="45" spans="2:5">
      <c r="B45" s="1" t="str">
        <f>"TABLE A3.2B - Actual UKD Input Flows on Minimum Demand Day of Gas Year 20"&amp;'Chapter3-Demand'!L65&amp;" (mcmd)"</f>
        <v>TABLE A3.2B - Actual UKD Input Flows on Minimum Demand Day of Gas Year 2024/25 (mcmd)</v>
      </c>
      <c r="C45" s="7" t="s">
        <v>17</v>
      </c>
    </row>
    <row r="46" spans="2:5" ht="15.75">
      <c r="B46" s="11"/>
      <c r="C46" s="9"/>
    </row>
    <row r="47" spans="2:5">
      <c r="B47" s="1"/>
      <c r="C47" s="9"/>
    </row>
    <row r="48" spans="2:5">
      <c r="B48" s="1"/>
      <c r="C48" s="9"/>
    </row>
    <row r="49" spans="2:3">
      <c r="B49" s="1"/>
      <c r="C49" s="9"/>
    </row>
    <row r="50" spans="2:3">
      <c r="B50" s="1"/>
      <c r="C50" s="9"/>
    </row>
    <row r="51" spans="2:3">
      <c r="B51" s="2"/>
      <c r="C51" s="9"/>
    </row>
    <row r="52" spans="2:3">
      <c r="B52" s="2"/>
      <c r="C52" s="9"/>
    </row>
    <row r="53" spans="2:3">
      <c r="B53" s="2"/>
      <c r="C53" s="9"/>
    </row>
    <row r="54" spans="2:3">
      <c r="C54" s="9"/>
    </row>
    <row r="55" spans="2:3">
      <c r="C55" s="9"/>
    </row>
    <row r="56" spans="2:3">
      <c r="C56" s="9"/>
    </row>
    <row r="57" spans="2:3">
      <c r="C57" s="9"/>
    </row>
    <row r="58" spans="2:3">
      <c r="C58" s="9"/>
    </row>
    <row r="59" spans="2:3">
      <c r="C59" s="9"/>
    </row>
    <row r="60" spans="2:3">
      <c r="C60" s="9"/>
    </row>
    <row r="61" spans="2:3">
      <c r="C61" s="9"/>
    </row>
    <row r="62" spans="2:3">
      <c r="C62" s="9"/>
    </row>
    <row r="63" spans="2:3">
      <c r="C63" s="9"/>
    </row>
    <row r="64" spans="2:3">
      <c r="C64" s="9"/>
    </row>
    <row r="65" spans="3:3">
      <c r="C65" s="9"/>
    </row>
    <row r="66" spans="3:3">
      <c r="C66" s="9"/>
    </row>
    <row r="67" spans="3:3">
      <c r="C67" s="9"/>
    </row>
    <row r="68" spans="3:3">
      <c r="C68" s="9"/>
    </row>
  </sheetData>
  <mergeCells count="1">
    <mergeCell ref="C4:D4"/>
  </mergeCells>
  <phoneticPr fontId="0" type="noConversion"/>
  <hyperlinks>
    <hyperlink ref="C7" location="Figure_3.2B_Table" display="Data Table" xr:uid="{00000000-0004-0000-0000-000000000000}"/>
    <hyperlink ref="D7" location="Figure_3.2B_Chart" display="Chart" xr:uid="{00000000-0004-0000-0000-000001000000}"/>
    <hyperlink ref="C10" location="Figure_3.2E_Table" display="Data Table" xr:uid="{00000000-0004-0000-0000-000002000000}"/>
    <hyperlink ref="D10" location="Figure_3.2C_Chart" display="Chart" xr:uid="{00000000-0004-0000-0000-000003000000}"/>
    <hyperlink ref="C6" location="Figure_3.2A_Table" display="Data Table" xr:uid="{00000000-0004-0000-0000-000004000000}"/>
    <hyperlink ref="D6" location="Figure_3.2D_Chart" display="Chart" xr:uid="{00000000-0004-0000-0000-000005000000}"/>
    <hyperlink ref="D31" location="Figure_A2.1A_Chart" display="Chart" xr:uid="{00000000-0004-0000-0000-000006000000}"/>
    <hyperlink ref="C33" location="Figure_A2.1F_Table" display="Data Table" xr:uid="{00000000-0004-0000-0000-000007000000}"/>
    <hyperlink ref="C8" location="Figure_3.2C_Table" display="Data Table" xr:uid="{00000000-0004-0000-0000-000008000000}"/>
    <hyperlink ref="C11" location="Figure_3.2F_Table" display="Data Table" xr:uid="{00000000-0004-0000-0000-000009000000}"/>
    <hyperlink ref="C15" location="Figure_3.2G_Table" display="Data Table" xr:uid="{00000000-0004-0000-0000-00000A000000}"/>
    <hyperlink ref="C13" location="FIGURE_3.2H_Table" display="Data Table" xr:uid="{00000000-0004-0000-0000-00000B000000}"/>
    <hyperlink ref="C16" location="FIGURE_3.2I_Table" display="Data Table" xr:uid="{00000000-0004-0000-0000-00000C000000}"/>
    <hyperlink ref="C12" location="FIGURE_3.2J_Table" display="Data Table" xr:uid="{00000000-0004-0000-0000-00000D000000}"/>
    <hyperlink ref="C21" location="Figure_3.3A_Table" display="Data Table" xr:uid="{00000000-0004-0000-0000-00000E000000}"/>
    <hyperlink ref="C19" location="Figure_3.3B_Table" display="Data Table" xr:uid="{00000000-0004-0000-0000-00000F000000}"/>
    <hyperlink ref="C22" location="Figure_3.3C_Table" display="Data Table" xr:uid="{00000000-0004-0000-0000-000010000000}"/>
    <hyperlink ref="C18" location="Figure_3.3D_Table" display="Data Table" xr:uid="{00000000-0004-0000-0000-000011000000}"/>
    <hyperlink ref="C20" location="Figure_3.3E_Table" display="Data Table" xr:uid="{00000000-0004-0000-0000-000012000000}"/>
    <hyperlink ref="C23" location="Figure_3.3F_Table" display="Data Table" xr:uid="{00000000-0004-0000-0000-000013000000}"/>
    <hyperlink ref="D8" location="Figure_3.2E_Chart" display="Chart" xr:uid="{00000000-0004-0000-0000-000014000000}"/>
    <hyperlink ref="D11" location="Figure_3.2F_Chart" display="Chart" xr:uid="{00000000-0004-0000-0000-000015000000}"/>
    <hyperlink ref="D15" location="Figure_3.2G_Chart" display="Chart" xr:uid="{00000000-0004-0000-0000-000016000000}"/>
    <hyperlink ref="D13" location="Figure_3.2H_Chart" display="Chart" xr:uid="{00000000-0004-0000-0000-000017000000}"/>
    <hyperlink ref="D16" location="Figure_3.2I_Chart" display="Chart" xr:uid="{00000000-0004-0000-0000-000018000000}"/>
    <hyperlink ref="D12" location="Figure_3.2J_Chart" display="Chart" xr:uid="{00000000-0004-0000-0000-000019000000}"/>
    <hyperlink ref="D21" location="Figure_3.3A_Chart" display="Chart" xr:uid="{00000000-0004-0000-0000-00001A000000}"/>
    <hyperlink ref="D19" location="Figure_3.3B_Chart" display="Chart" xr:uid="{00000000-0004-0000-0000-00001B000000}"/>
    <hyperlink ref="D22" location="Figure_3.3C_Chart" display="Chart" xr:uid="{00000000-0004-0000-0000-00001C000000}"/>
    <hyperlink ref="D18" location="Figure_3.3D_Chart" display="Chart" xr:uid="{00000000-0004-0000-0000-00001D000000}"/>
    <hyperlink ref="D20" location="Figure_3.3E_Chart" display="Chart" xr:uid="{00000000-0004-0000-0000-00001E000000}"/>
    <hyperlink ref="D23" location="Figure_3.3F_Chart" display="Chart" xr:uid="{00000000-0004-0000-0000-00001F000000}"/>
    <hyperlink ref="D29:D33" location="Figure_A2.1A_Chart" display="Chart" xr:uid="{00000000-0004-0000-0000-000020000000}"/>
    <hyperlink ref="C29" location="Figure_A2.1B_Table" display="Data Table" xr:uid="{00000000-0004-0000-0000-000021000000}"/>
    <hyperlink ref="C32" location="Figure_A2.1C_Table" display="Data Table" xr:uid="{00000000-0004-0000-0000-000022000000}"/>
    <hyperlink ref="C28" location="Figure_A2.1D_Table" display="Data Table" xr:uid="{00000000-0004-0000-0000-000023000000}"/>
    <hyperlink ref="C30" location="Figure_A2.1E_Table" display="Data Table" xr:uid="{00000000-0004-0000-0000-000024000000}"/>
    <hyperlink ref="D29" location="Figure_A2.1B_Chart" display="Chart" xr:uid="{00000000-0004-0000-0000-000025000000}"/>
    <hyperlink ref="D32" location="Figure_A2.1C_Chart" display="Chart" xr:uid="{00000000-0004-0000-0000-000026000000}"/>
    <hyperlink ref="D28" location="Figure_A2.1D_Chart" display="Chart" xr:uid="{00000000-0004-0000-0000-000027000000}"/>
    <hyperlink ref="D30" location="Figure_A2.1E_Chart" display="Chart" xr:uid="{00000000-0004-0000-0000-000028000000}"/>
    <hyperlink ref="C39" location="Figure_A3.1B_Table" display="Data Table" xr:uid="{00000000-0004-0000-0000-000029000000}"/>
    <hyperlink ref="C42" location="Figure_A3.1C_Table" display="Data Table" xr:uid="{00000000-0004-0000-0000-00002A000000}"/>
    <hyperlink ref="C38" location="Figure_A3.1D_Table" display="Data Table" xr:uid="{00000000-0004-0000-0000-00002B000000}"/>
    <hyperlink ref="C40" location="Figure_A3.1E_Table" display="Data Table" xr:uid="{00000000-0004-0000-0000-00002C000000}"/>
    <hyperlink ref="C44" location="Figure_A3.2A_Table" display="Data Table" xr:uid="{00000000-0004-0000-0000-00002D000000}"/>
    <hyperlink ref="C45" location="Figure_A3.2B_Table" display="Data Table" xr:uid="{00000000-0004-0000-0000-00002E000000}"/>
    <hyperlink ref="C14" location="Figure_3.2K_Table" display="Data Table" xr:uid="{00000000-0004-0000-0000-00002F000000}"/>
    <hyperlink ref="D14" location="Figure_3.2K_Chart" display="Chart" xr:uid="{00000000-0004-0000-0000-000030000000}"/>
    <hyperlink ref="C17" location="Figure_3.2L_Table" display="Data Table" xr:uid="{00000000-0004-0000-0000-000031000000}"/>
    <hyperlink ref="D17" location="Figure_3.2L_Chart" display="Chart" xr:uid="{00000000-0004-0000-0000-000032000000}"/>
    <hyperlink ref="D33" location="Figure_A2.1F_Chart" display="Chart" xr:uid="{00000000-0004-0000-0000-000033000000}"/>
    <hyperlink ref="C43" location="Figure_A3.1F_Table" display="Data Table" xr:uid="{00000000-0004-0000-0000-000034000000}"/>
    <hyperlink ref="C9" location="Figure_3.2D_Table" display="Data Table" xr:uid="{00000000-0004-0000-0000-000035000000}"/>
    <hyperlink ref="D9" location="Figure_3.2A_Chart" display="Chart" xr:uid="{00000000-0004-0000-0000-000036000000}"/>
    <hyperlink ref="C31" location="Figure_A2.1A_Table" display="Data Table" xr:uid="{00000000-0004-0000-0000-000037000000}"/>
    <hyperlink ref="C41" location="Figure_A3.1A_Table" display="Data Table" xr:uid="{00000000-0004-0000-0000-000038000000}"/>
  </hyperlinks>
  <pageMargins left="0.74803149606299213" right="0.74803149606299213" top="0.98425196850393704" bottom="0.98425196850393704" header="0.51181102362204722" footer="0.51181102362204722"/>
  <pageSetup paperSize="9" scale="7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  <pageSetUpPr fitToPage="1"/>
  </sheetPr>
  <dimension ref="A1:AS156"/>
  <sheetViews>
    <sheetView showGridLines="0" topLeftCell="C107" zoomScaleNormal="100" workbookViewId="0">
      <selection activeCell="AB75" sqref="AB75"/>
    </sheetView>
  </sheetViews>
  <sheetFormatPr defaultRowHeight="12.75"/>
  <cols>
    <col min="1" max="1" width="3.7109375" customWidth="1"/>
    <col min="2" max="2" width="14.140625" style="2" customWidth="1"/>
    <col min="3" max="4" width="12.28515625" style="2" bestFit="1" customWidth="1"/>
    <col min="5" max="5" width="8" style="2" customWidth="1"/>
    <col min="6" max="6" width="8.7109375" style="2" customWidth="1"/>
    <col min="7" max="7" width="9.140625" style="2" customWidth="1"/>
    <col min="8" max="9" width="8" style="2" customWidth="1"/>
    <col min="10" max="10" width="8" style="59" customWidth="1"/>
    <col min="11" max="11" width="10.28515625" style="2" customWidth="1"/>
    <col min="12" max="12" width="9.85546875" style="2" customWidth="1"/>
    <col min="13" max="22" width="8" style="2" customWidth="1"/>
    <col min="23" max="23" width="10" style="2" bestFit="1" customWidth="1"/>
    <col min="24" max="24" width="6.7109375" style="2" customWidth="1"/>
    <col min="25" max="25" width="14.140625" style="2" bestFit="1" customWidth="1"/>
    <col min="26" max="27" width="12.28515625" style="2" customWidth="1"/>
    <col min="28" max="28" width="12.28515625" style="86" customWidth="1"/>
    <col min="29" max="29" width="11.140625" style="2" customWidth="1"/>
    <col min="30" max="16384" width="9.140625" style="2"/>
  </cols>
  <sheetData>
    <row r="1" spans="2:37">
      <c r="C1" s="9" t="s">
        <v>63</v>
      </c>
      <c r="D1" s="9" t="s">
        <v>62</v>
      </c>
      <c r="E1" s="9" t="s">
        <v>61</v>
      </c>
      <c r="F1" s="9" t="s">
        <v>60</v>
      </c>
      <c r="G1" s="9" t="s">
        <v>59</v>
      </c>
      <c r="H1" s="9" t="s">
        <v>58</v>
      </c>
      <c r="I1" s="9" t="s">
        <v>57</v>
      </c>
      <c r="J1" s="67" t="s">
        <v>56</v>
      </c>
      <c r="K1" s="9" t="s">
        <v>55</v>
      </c>
      <c r="L1" s="9" t="s">
        <v>54</v>
      </c>
      <c r="M1" s="38" t="s">
        <v>44</v>
      </c>
      <c r="N1" s="9" t="s">
        <v>45</v>
      </c>
      <c r="O1" s="9" t="s">
        <v>46</v>
      </c>
      <c r="P1" s="9" t="s">
        <v>47</v>
      </c>
      <c r="Q1" s="9" t="s">
        <v>48</v>
      </c>
      <c r="R1" s="9" t="s">
        <v>49</v>
      </c>
      <c r="S1" s="9" t="s">
        <v>50</v>
      </c>
      <c r="T1" s="9" t="s">
        <v>51</v>
      </c>
      <c r="U1" s="9" t="s">
        <v>52</v>
      </c>
      <c r="V1" s="9" t="s">
        <v>53</v>
      </c>
    </row>
    <row r="2" spans="2:37" ht="13.5" thickBot="1">
      <c r="B2" s="1" t="s">
        <v>84</v>
      </c>
      <c r="O2" s="41"/>
      <c r="P2" s="41"/>
      <c r="Q2" s="41"/>
      <c r="R2" s="41"/>
      <c r="S2" s="41"/>
      <c r="T2" s="41"/>
      <c r="U2" s="41"/>
      <c r="V2" s="41"/>
      <c r="W2" s="13"/>
    </row>
    <row r="3" spans="2:37" ht="13.5" thickBot="1">
      <c r="B3" s="93" t="s">
        <v>0</v>
      </c>
      <c r="C3" s="94">
        <v>2015</v>
      </c>
      <c r="D3" s="94">
        <f>C3+1</f>
        <v>2016</v>
      </c>
      <c r="E3" s="94">
        <f t="shared" ref="E3:V3" si="0">D3+1</f>
        <v>2017</v>
      </c>
      <c r="F3" s="94">
        <f t="shared" si="0"/>
        <v>2018</v>
      </c>
      <c r="G3" s="94">
        <f t="shared" si="0"/>
        <v>2019</v>
      </c>
      <c r="H3" s="94">
        <f t="shared" si="0"/>
        <v>2020</v>
      </c>
      <c r="I3" s="94">
        <f t="shared" si="0"/>
        <v>2021</v>
      </c>
      <c r="J3" s="94">
        <f t="shared" si="0"/>
        <v>2022</v>
      </c>
      <c r="K3" s="94">
        <f t="shared" si="0"/>
        <v>2023</v>
      </c>
      <c r="L3" s="94">
        <f t="shared" si="0"/>
        <v>2024</v>
      </c>
      <c r="M3" s="94">
        <f t="shared" si="0"/>
        <v>2025</v>
      </c>
      <c r="N3" s="94">
        <f t="shared" si="0"/>
        <v>2026</v>
      </c>
      <c r="O3" s="94">
        <f t="shared" si="0"/>
        <v>2027</v>
      </c>
      <c r="P3" s="94">
        <f t="shared" si="0"/>
        <v>2028</v>
      </c>
      <c r="Q3" s="94">
        <f t="shared" si="0"/>
        <v>2029</v>
      </c>
      <c r="R3" s="94">
        <f t="shared" si="0"/>
        <v>2030</v>
      </c>
      <c r="S3" s="94">
        <f t="shared" si="0"/>
        <v>2031</v>
      </c>
      <c r="T3" s="94">
        <f t="shared" si="0"/>
        <v>2032</v>
      </c>
      <c r="U3" s="94">
        <f t="shared" si="0"/>
        <v>2033</v>
      </c>
      <c r="V3" s="95">
        <f t="shared" si="0"/>
        <v>2034</v>
      </c>
      <c r="W3" s="1"/>
      <c r="X3" s="38" t="s">
        <v>109</v>
      </c>
      <c r="Y3" s="38" t="s">
        <v>110</v>
      </c>
      <c r="Z3" s="38" t="s">
        <v>135</v>
      </c>
      <c r="AA3" s="148">
        <v>2024</v>
      </c>
      <c r="AB3" s="68">
        <f>AA3+1</f>
        <v>2025</v>
      </c>
      <c r="AC3" s="68">
        <f t="shared" ref="AC3:AK3" si="1">AB3+1</f>
        <v>2026</v>
      </c>
      <c r="AD3" s="68">
        <f t="shared" si="1"/>
        <v>2027</v>
      </c>
      <c r="AE3" s="68">
        <f t="shared" si="1"/>
        <v>2028</v>
      </c>
      <c r="AF3" s="68">
        <f t="shared" si="1"/>
        <v>2029</v>
      </c>
      <c r="AG3" s="68">
        <f t="shared" si="1"/>
        <v>2030</v>
      </c>
      <c r="AH3" s="68">
        <f t="shared" si="1"/>
        <v>2031</v>
      </c>
      <c r="AI3" s="68">
        <f t="shared" si="1"/>
        <v>2032</v>
      </c>
      <c r="AJ3" s="68">
        <f t="shared" si="1"/>
        <v>2033</v>
      </c>
      <c r="AK3" s="69">
        <f t="shared" si="1"/>
        <v>2034</v>
      </c>
    </row>
    <row r="4" spans="2:37" ht="13.5" thickBot="1">
      <c r="B4" s="26" t="s">
        <v>13</v>
      </c>
      <c r="C4" s="3">
        <v>43.639474057000001</v>
      </c>
      <c r="D4" s="3">
        <v>42.75</v>
      </c>
      <c r="E4" s="3">
        <v>43.018992896</v>
      </c>
      <c r="F4" s="3">
        <v>43.948657042999997</v>
      </c>
      <c r="G4" s="3">
        <v>41.176115876999994</v>
      </c>
      <c r="H4" s="3">
        <v>43.625147018999996</v>
      </c>
      <c r="I4" s="73">
        <v>44.007138615000002</v>
      </c>
      <c r="J4" s="76">
        <v>40.166763367999998</v>
      </c>
      <c r="K4" s="73">
        <v>39.107800572999999</v>
      </c>
      <c r="L4" s="73">
        <f>+AA4/1000</f>
        <v>39.565289348</v>
      </c>
      <c r="M4" s="73">
        <f>+AB4/1000</f>
        <v>39.641293206</v>
      </c>
      <c r="N4" s="73">
        <f t="shared" ref="N4:V4" si="2">+AC4/1000</f>
        <v>40.037241203999997</v>
      </c>
      <c r="O4" s="73">
        <f t="shared" si="2"/>
        <v>40.337123253999998</v>
      </c>
      <c r="P4" s="73">
        <f t="shared" si="2"/>
        <v>40.448553453000002</v>
      </c>
      <c r="Q4" s="73">
        <f t="shared" si="2"/>
        <v>40.347946262999997</v>
      </c>
      <c r="R4" s="73">
        <f t="shared" si="2"/>
        <v>39.667127454000003</v>
      </c>
      <c r="S4" s="73">
        <f t="shared" si="2"/>
        <v>38.908580330999996</v>
      </c>
      <c r="T4" s="73">
        <f t="shared" si="2"/>
        <v>38.122922070999998</v>
      </c>
      <c r="U4" s="73">
        <f t="shared" si="2"/>
        <v>37.261225724000006</v>
      </c>
      <c r="V4" s="74">
        <f t="shared" si="2"/>
        <v>36.254995872000002</v>
      </c>
      <c r="W4" s="3"/>
      <c r="X4" s="9"/>
      <c r="Y4" s="9"/>
      <c r="Z4" s="38"/>
      <c r="AA4" s="146">
        <v>39565.289347999998</v>
      </c>
      <c r="AB4" s="147">
        <v>39641.293206000002</v>
      </c>
      <c r="AC4" s="147">
        <v>40037.241203999998</v>
      </c>
      <c r="AD4" s="147">
        <v>40337.123253999998</v>
      </c>
      <c r="AE4" s="147">
        <v>40448.553453</v>
      </c>
      <c r="AF4" s="147">
        <v>40347.946262999998</v>
      </c>
      <c r="AG4" s="147">
        <v>39667.127454000001</v>
      </c>
      <c r="AH4" s="147">
        <v>38908.580330999997</v>
      </c>
      <c r="AI4" s="147">
        <v>38122.922071000001</v>
      </c>
      <c r="AJ4" s="147">
        <v>37261.225724000004</v>
      </c>
      <c r="AK4" s="147">
        <v>36254.995872</v>
      </c>
    </row>
    <row r="5" spans="2:37">
      <c r="B5" s="26" t="s">
        <v>1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77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70">
        <v>0</v>
      </c>
      <c r="W5" s="13"/>
      <c r="X5" s="9"/>
      <c r="Y5" s="9"/>
      <c r="Z5" s="38"/>
      <c r="AB5" s="14">
        <v>-1.2444904879370333E-2</v>
      </c>
      <c r="AC5" s="14">
        <v>-2.8801515405014744E-3</v>
      </c>
      <c r="AD5" s="14">
        <v>-9.2736318397443895E-3</v>
      </c>
      <c r="AE5" s="14">
        <v>1.6648903433948981E-3</v>
      </c>
      <c r="AF5" s="14">
        <v>4.6774202289603384E-3</v>
      </c>
      <c r="AG5" s="14">
        <v>-1.7158676987062416E-3</v>
      </c>
      <c r="AH5" s="14">
        <v>3.4992882991824459E-4</v>
      </c>
      <c r="AI5" s="14">
        <v>-1.2901496115214073E-4</v>
      </c>
      <c r="AJ5" s="14"/>
      <c r="AK5" s="14"/>
    </row>
    <row r="6" spans="2:37" ht="13.5" thickBot="1">
      <c r="B6" s="28" t="s">
        <v>21</v>
      </c>
      <c r="C6" s="71">
        <v>-2.9820868859950214E-3</v>
      </c>
      <c r="D6" s="71">
        <f>((D4+D5)-(C4+C5))/(C4+C5)</f>
        <v>-2.0382327610965437E-2</v>
      </c>
      <c r="E6" s="71">
        <f t="shared" ref="E6:V6" si="3">((E4+E5)-(D4+D5))/(D4+D5)</f>
        <v>6.2922314853801247E-3</v>
      </c>
      <c r="F6" s="71">
        <f t="shared" si="3"/>
        <v>2.1610551163935756E-2</v>
      </c>
      <c r="G6" s="71">
        <f t="shared" si="3"/>
        <v>-6.3085913257538428E-2</v>
      </c>
      <c r="H6" s="71">
        <f t="shared" si="3"/>
        <v>5.9476982950885215E-2</v>
      </c>
      <c r="I6" s="71">
        <f t="shared" si="3"/>
        <v>8.7562248405406579E-3</v>
      </c>
      <c r="J6" s="71">
        <f t="shared" si="3"/>
        <v>-8.7267097290688142E-2</v>
      </c>
      <c r="K6" s="71">
        <f t="shared" si="3"/>
        <v>-2.6364155490896546E-2</v>
      </c>
      <c r="L6" s="71">
        <f t="shared" si="3"/>
        <v>1.1698146362029154E-2</v>
      </c>
      <c r="M6" s="71">
        <f>((M4+M5)-(L4+L5))/(L4+L5)</f>
        <v>1.9209731371228281E-3</v>
      </c>
      <c r="N6" s="71">
        <f t="shared" si="3"/>
        <v>9.9882714709233367E-3</v>
      </c>
      <c r="O6" s="71">
        <f t="shared" si="3"/>
        <v>7.4900777621521161E-3</v>
      </c>
      <c r="P6" s="71">
        <f t="shared" si="3"/>
        <v>2.7624726309394042E-3</v>
      </c>
      <c r="Q6" s="71">
        <f t="shared" si="3"/>
        <v>-2.4872877126967639E-3</v>
      </c>
      <c r="R6" s="71">
        <f t="shared" si="3"/>
        <v>-1.68736917750959E-2</v>
      </c>
      <c r="S6" s="71">
        <f t="shared" si="3"/>
        <v>-1.9122814574351422E-2</v>
      </c>
      <c r="T6" s="71">
        <f t="shared" si="3"/>
        <v>-2.0192416513692055E-2</v>
      </c>
      <c r="U6" s="71">
        <f t="shared" si="3"/>
        <v>-2.2603103334922003E-2</v>
      </c>
      <c r="V6" s="72">
        <f t="shared" si="3"/>
        <v>-2.7004743736916043E-2</v>
      </c>
      <c r="W6" s="13"/>
      <c r="X6" s="9"/>
      <c r="Y6" s="9"/>
      <c r="Z6" s="38"/>
      <c r="AB6" s="111">
        <f>(AA6*AB7)+AA6</f>
        <v>0</v>
      </c>
      <c r="AC6" s="111">
        <f t="shared" ref="AC6" si="4">(AB6*AC7)+AB6</f>
        <v>0</v>
      </c>
      <c r="AD6" s="111">
        <f t="shared" ref="AD6" si="5">(AC6*AD7)+AC6</f>
        <v>0</v>
      </c>
      <c r="AE6" s="111">
        <f t="shared" ref="AE6" si="6">(AD6*AE7)+AD6</f>
        <v>0</v>
      </c>
      <c r="AF6" s="111">
        <f t="shared" ref="AF6" si="7">(AE6*AF7)+AE6</f>
        <v>0</v>
      </c>
      <c r="AG6" s="111">
        <f t="shared" ref="AG6" si="8">(AF6*AG7)+AF6</f>
        <v>0</v>
      </c>
      <c r="AH6" s="111">
        <f t="shared" ref="AH6" si="9">(AG6*AH7)+AG6</f>
        <v>0</v>
      </c>
      <c r="AI6" s="111">
        <f t="shared" ref="AI6" si="10">(AH6*AI7)+AH6</f>
        <v>0</v>
      </c>
      <c r="AJ6" s="111">
        <f>(AI6*AI7)+AI6</f>
        <v>0</v>
      </c>
      <c r="AK6" s="111">
        <f>(AJ6*AI7)+AJ6</f>
        <v>0</v>
      </c>
    </row>
    <row r="7" spans="2:37">
      <c r="B7" s="84"/>
      <c r="C7" s="85"/>
      <c r="D7" s="14"/>
      <c r="E7" s="14"/>
      <c r="F7" s="14"/>
      <c r="G7" s="14"/>
      <c r="H7" s="14"/>
      <c r="I7" s="14"/>
      <c r="J7" s="78"/>
      <c r="K7" s="14"/>
      <c r="L7" s="14"/>
      <c r="W7" s="13"/>
      <c r="X7" s="9"/>
      <c r="Y7" s="9"/>
      <c r="Z7" s="38"/>
    </row>
    <row r="8" spans="2:37">
      <c r="N8" s="41"/>
      <c r="O8" s="41"/>
      <c r="P8" s="41"/>
      <c r="Q8" s="41"/>
      <c r="R8" s="41"/>
      <c r="S8" s="41"/>
      <c r="T8" s="41"/>
      <c r="U8" s="41"/>
      <c r="V8" s="41"/>
      <c r="W8" s="13"/>
      <c r="X8" s="9"/>
      <c r="Y8" s="9"/>
      <c r="Z8" s="38"/>
    </row>
    <row r="9" spans="2:37" ht="13.5" thickBot="1">
      <c r="B9" s="1" t="s">
        <v>85</v>
      </c>
      <c r="N9" s="41"/>
      <c r="O9" s="41"/>
      <c r="P9" s="41"/>
      <c r="Q9" s="41"/>
      <c r="R9" s="41"/>
      <c r="S9" s="41"/>
      <c r="T9" s="41"/>
      <c r="U9" s="41"/>
      <c r="V9" s="41"/>
      <c r="W9" s="13"/>
      <c r="X9" s="9"/>
      <c r="Y9" s="9"/>
      <c r="Z9" s="38"/>
    </row>
    <row r="10" spans="2:37" ht="13.5" thickBot="1">
      <c r="B10" s="93" t="s">
        <v>0</v>
      </c>
      <c r="C10" s="94">
        <f>C3</f>
        <v>2015</v>
      </c>
      <c r="D10" s="94">
        <f t="shared" ref="D10:V10" si="11">D3</f>
        <v>2016</v>
      </c>
      <c r="E10" s="94">
        <f t="shared" si="11"/>
        <v>2017</v>
      </c>
      <c r="F10" s="94">
        <f t="shared" si="11"/>
        <v>2018</v>
      </c>
      <c r="G10" s="94">
        <f t="shared" si="11"/>
        <v>2019</v>
      </c>
      <c r="H10" s="94">
        <f t="shared" si="11"/>
        <v>2020</v>
      </c>
      <c r="I10" s="94">
        <f t="shared" si="11"/>
        <v>2021</v>
      </c>
      <c r="J10" s="94">
        <f t="shared" si="11"/>
        <v>2022</v>
      </c>
      <c r="K10" s="94">
        <f t="shared" si="11"/>
        <v>2023</v>
      </c>
      <c r="L10" s="94">
        <f t="shared" si="11"/>
        <v>2024</v>
      </c>
      <c r="M10" s="94">
        <f t="shared" si="11"/>
        <v>2025</v>
      </c>
      <c r="N10" s="94">
        <f t="shared" si="11"/>
        <v>2026</v>
      </c>
      <c r="O10" s="94">
        <f t="shared" si="11"/>
        <v>2027</v>
      </c>
      <c r="P10" s="94">
        <f t="shared" si="11"/>
        <v>2028</v>
      </c>
      <c r="Q10" s="94">
        <f t="shared" si="11"/>
        <v>2029</v>
      </c>
      <c r="R10" s="94">
        <f t="shared" si="11"/>
        <v>2030</v>
      </c>
      <c r="S10" s="94">
        <f t="shared" si="11"/>
        <v>2031</v>
      </c>
      <c r="T10" s="94">
        <f t="shared" si="11"/>
        <v>2032</v>
      </c>
      <c r="U10" s="94">
        <f t="shared" si="11"/>
        <v>2033</v>
      </c>
      <c r="V10" s="95">
        <f t="shared" si="11"/>
        <v>2034</v>
      </c>
      <c r="W10" s="13"/>
      <c r="X10" s="38" t="s">
        <v>109</v>
      </c>
      <c r="Y10" s="38" t="s">
        <v>110</v>
      </c>
      <c r="Z10" s="38" t="s">
        <v>131</v>
      </c>
    </row>
    <row r="11" spans="2:37" ht="13.5" thickBot="1">
      <c r="B11" s="26" t="s">
        <v>13</v>
      </c>
      <c r="C11" s="3">
        <v>57.701913103999999</v>
      </c>
      <c r="D11" s="3">
        <v>57.457000000000001</v>
      </c>
      <c r="E11" s="3">
        <v>57.916612839999999</v>
      </c>
      <c r="F11" s="3">
        <v>58.720597836000003</v>
      </c>
      <c r="G11" s="3">
        <v>58.106643523999999</v>
      </c>
      <c r="H11" s="3">
        <v>58.726608847000001</v>
      </c>
      <c r="I11" s="73">
        <v>59.541714351000003</v>
      </c>
      <c r="J11" s="76">
        <v>55.517415346</v>
      </c>
      <c r="K11" s="73">
        <v>54.761565740999998</v>
      </c>
      <c r="L11" s="73">
        <f>+AA11/1000</f>
        <v>52.345666290000004</v>
      </c>
      <c r="M11" s="73">
        <f>+AB11/1000</f>
        <v>54.132220415000006</v>
      </c>
      <c r="N11" s="73">
        <f t="shared" ref="N11" si="12">+AC11/1000</f>
        <v>54.506746418000006</v>
      </c>
      <c r="O11" s="73">
        <f t="shared" ref="O11" si="13">+AD11/1000</f>
        <v>54.695948162000001</v>
      </c>
      <c r="P11" s="73">
        <f t="shared" ref="P11" si="14">+AE11/1000</f>
        <v>54.747719670999999</v>
      </c>
      <c r="Q11" s="73">
        <f t="shared" ref="Q11" si="15">+AF11/1000</f>
        <v>54.510195565000004</v>
      </c>
      <c r="R11" s="73">
        <f t="shared" ref="R11" si="16">+AG11/1000</f>
        <v>53.528349155999997</v>
      </c>
      <c r="S11" s="73">
        <f t="shared" ref="S11" si="17">+AH11/1000</f>
        <v>52.442944490999999</v>
      </c>
      <c r="T11" s="73">
        <f t="shared" ref="T11" si="18">+AI11/1000</f>
        <v>51.300148543000006</v>
      </c>
      <c r="U11" s="73">
        <f t="shared" ref="U11" si="19">+AJ11/1000</f>
        <v>50.040874922</v>
      </c>
      <c r="V11" s="74">
        <f t="shared" ref="V11" si="20">+AK11/1000</f>
        <v>48.603672824</v>
      </c>
      <c r="W11" s="13"/>
      <c r="X11" s="9"/>
      <c r="Y11" s="9"/>
      <c r="Z11" s="38"/>
      <c r="AA11" s="87">
        <v>52345.666290000001</v>
      </c>
      <c r="AB11" s="88">
        <v>54132.220415000003</v>
      </c>
      <c r="AC11" s="88">
        <v>54506.746418000002</v>
      </c>
      <c r="AD11" s="88">
        <v>54695.948162000001</v>
      </c>
      <c r="AE11" s="88">
        <v>54747.719670999999</v>
      </c>
      <c r="AF11" s="88">
        <v>54510.195565000002</v>
      </c>
      <c r="AG11" s="88">
        <v>53528.349155999997</v>
      </c>
      <c r="AH11" s="88">
        <v>52442.944491000002</v>
      </c>
      <c r="AI11" s="88">
        <v>51300.148543000003</v>
      </c>
      <c r="AJ11" s="88">
        <v>50040.874922000003</v>
      </c>
      <c r="AK11" s="88">
        <v>48603.672824000001</v>
      </c>
    </row>
    <row r="12" spans="2:37">
      <c r="B12" s="26" t="s">
        <v>1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77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70">
        <v>0</v>
      </c>
      <c r="W12" s="13"/>
      <c r="X12" s="9"/>
      <c r="Y12" s="9"/>
      <c r="Z12" s="38"/>
      <c r="AB12" s="14">
        <v>2.1538959388842871E-2</v>
      </c>
      <c r="AC12" s="14">
        <v>-2.8603916382687888E-3</v>
      </c>
      <c r="AD12" s="14">
        <v>-1.1651802979115944E-2</v>
      </c>
      <c r="AE12" s="14">
        <v>8.1453408192322385E-4</v>
      </c>
      <c r="AF12" s="14">
        <v>5.2891501366112426E-3</v>
      </c>
      <c r="AG12" s="14">
        <v>-1.3589333012412608E-3</v>
      </c>
      <c r="AH12" s="14">
        <v>1.4804302658344426E-3</v>
      </c>
      <c r="AI12" s="14">
        <v>6.8973846124698035E-4</v>
      </c>
    </row>
    <row r="13" spans="2:37" ht="13.5" thickBot="1">
      <c r="B13" s="28" t="s">
        <v>21</v>
      </c>
      <c r="C13" s="71">
        <v>4.3949864347148045E-2</v>
      </c>
      <c r="D13" s="71">
        <f>((D11+D12)-(C11+C12))/(C11+C12)</f>
        <v>-4.2444537940808848E-3</v>
      </c>
      <c r="E13" s="71">
        <f t="shared" ref="E13" si="21">((E11+E12)-(D11+D12))/(D11+D12)</f>
        <v>7.9992488295594685E-3</v>
      </c>
      <c r="F13" s="71">
        <f t="shared" ref="F13" si="22">((F11+F12)-(E11+E12))/(E11+E12)</f>
        <v>1.3881768228074508E-2</v>
      </c>
      <c r="G13" s="71">
        <f t="shared" ref="G13" si="23">((G11+G12)-(F11+F12))/(F11+F12)</f>
        <v>-1.0455518755355817E-2</v>
      </c>
      <c r="H13" s="71">
        <f t="shared" ref="H13" si="24">((H11+H12)-(G11+G12))/(G11+G12)</f>
        <v>1.0669439592461331E-2</v>
      </c>
      <c r="I13" s="71">
        <f t="shared" ref="I13" si="25">((I11+I12)-(H11+H12))/(H11+H12)</f>
        <v>1.3879662388195954E-2</v>
      </c>
      <c r="J13" s="71">
        <f t="shared" ref="J13" si="26">((J11+J12)-(I11+I12))/(I11+I12)</f>
        <v>-6.7587892771723918E-2</v>
      </c>
      <c r="K13" s="71">
        <f t="shared" ref="K13" si="27">((K11+K12)-(J11+J12))/(J11+J12)</f>
        <v>-1.3614639663776426E-2</v>
      </c>
      <c r="L13" s="71">
        <f t="shared" ref="L13" si="28">((L11+L12)-(K11+K12))/(K11+K12)</f>
        <v>-4.4116697875773297E-2</v>
      </c>
      <c r="M13" s="71">
        <f>((M11+M12)-(L11+L12))/(L11+L12)</f>
        <v>3.4129933796282604E-2</v>
      </c>
      <c r="N13" s="71">
        <f t="shared" ref="N13" si="29">((N11+N12)-(M11+M12))/(M11+M12)</f>
        <v>6.9187260402164986E-3</v>
      </c>
      <c r="O13" s="71">
        <f t="shared" ref="O13" si="30">((O11+O12)-(N11+N12))/(N11+N12)</f>
        <v>3.4711619466157263E-3</v>
      </c>
      <c r="P13" s="71">
        <f t="shared" ref="P13" si="31">((P11+P12)-(O11+O12))/(O11+O12)</f>
        <v>9.4653280068680498E-4</v>
      </c>
      <c r="Q13" s="71">
        <f t="shared" ref="Q13" si="32">((Q11+Q12)-(P11+P12))/(P11+P12)</f>
        <v>-4.3385205343230426E-3</v>
      </c>
      <c r="R13" s="71">
        <f t="shared" ref="R13" si="33">((R11+R12)-(Q11+Q12))/(Q11+Q12)</f>
        <v>-1.8012160822817373E-2</v>
      </c>
      <c r="S13" s="71">
        <f t="shared" ref="S13" si="34">((S11+S12)-(R11+R12))/(R11+R12)</f>
        <v>-2.027719296623097E-2</v>
      </c>
      <c r="T13" s="71">
        <f t="shared" ref="T13" si="35">((T11+T12)-(S11+S12))/(S11+S12)</f>
        <v>-2.179122394998461E-2</v>
      </c>
      <c r="U13" s="71">
        <f t="shared" ref="U13" si="36">((U11+U12)-(T11+T12))/(T11+T12)</f>
        <v>-2.4547172995892534E-2</v>
      </c>
      <c r="V13" s="72">
        <f t="shared" ref="V13" si="37">((V11+V12)-(U11+U12))/(U11+U12)</f>
        <v>-2.8720562944596875E-2</v>
      </c>
      <c r="W13" s="13"/>
      <c r="X13" s="9"/>
      <c r="Y13" s="9"/>
      <c r="Z13" s="38"/>
    </row>
    <row r="14" spans="2:37">
      <c r="C14" s="14"/>
      <c r="D14" s="14"/>
      <c r="E14" s="14"/>
      <c r="F14" s="14"/>
      <c r="G14" s="14"/>
      <c r="H14" s="14"/>
      <c r="I14" s="14"/>
      <c r="J14" s="78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3"/>
      <c r="X14" s="9"/>
      <c r="Y14" s="9"/>
      <c r="Z14" s="38"/>
    </row>
    <row r="15" spans="2:37">
      <c r="N15" s="41"/>
      <c r="O15" s="41"/>
      <c r="P15" s="41"/>
      <c r="Q15" s="41"/>
      <c r="R15" s="41"/>
      <c r="S15" s="41"/>
      <c r="T15" s="41"/>
      <c r="U15" s="41"/>
      <c r="V15" s="41"/>
      <c r="W15" s="13"/>
      <c r="X15" s="9"/>
      <c r="Y15" s="9"/>
      <c r="Z15" s="38"/>
    </row>
    <row r="16" spans="2:37" ht="13.5" thickBot="1">
      <c r="B16" s="1" t="s">
        <v>100</v>
      </c>
      <c r="N16" s="41"/>
      <c r="O16" s="41"/>
      <c r="P16" s="41"/>
      <c r="Q16" s="41"/>
      <c r="R16" s="41"/>
      <c r="S16" s="41"/>
      <c r="T16" s="41"/>
      <c r="U16" s="41"/>
      <c r="V16" s="41"/>
      <c r="W16" s="13"/>
      <c r="X16" s="9"/>
      <c r="Y16" s="9"/>
      <c r="Z16" s="38"/>
    </row>
    <row r="17" spans="2:37" ht="13.5" thickBot="1">
      <c r="B17" s="93" t="s">
        <v>0</v>
      </c>
      <c r="C17" s="94">
        <f>C10</f>
        <v>2015</v>
      </c>
      <c r="D17" s="94">
        <f t="shared" ref="D17:V17" si="38">D10</f>
        <v>2016</v>
      </c>
      <c r="E17" s="94">
        <f t="shared" si="38"/>
        <v>2017</v>
      </c>
      <c r="F17" s="94">
        <f t="shared" si="38"/>
        <v>2018</v>
      </c>
      <c r="G17" s="94">
        <f t="shared" si="38"/>
        <v>2019</v>
      </c>
      <c r="H17" s="94">
        <f t="shared" si="38"/>
        <v>2020</v>
      </c>
      <c r="I17" s="94">
        <f t="shared" si="38"/>
        <v>2021</v>
      </c>
      <c r="J17" s="94">
        <f t="shared" si="38"/>
        <v>2022</v>
      </c>
      <c r="K17" s="94">
        <f t="shared" si="38"/>
        <v>2023</v>
      </c>
      <c r="L17" s="94">
        <f t="shared" si="38"/>
        <v>2024</v>
      </c>
      <c r="M17" s="94">
        <f t="shared" si="38"/>
        <v>2025</v>
      </c>
      <c r="N17" s="94">
        <f t="shared" si="38"/>
        <v>2026</v>
      </c>
      <c r="O17" s="94">
        <f t="shared" si="38"/>
        <v>2027</v>
      </c>
      <c r="P17" s="94">
        <f t="shared" si="38"/>
        <v>2028</v>
      </c>
      <c r="Q17" s="94">
        <f t="shared" si="38"/>
        <v>2029</v>
      </c>
      <c r="R17" s="94">
        <f t="shared" si="38"/>
        <v>2030</v>
      </c>
      <c r="S17" s="94">
        <f t="shared" si="38"/>
        <v>2031</v>
      </c>
      <c r="T17" s="94">
        <f t="shared" si="38"/>
        <v>2032</v>
      </c>
      <c r="U17" s="94">
        <f t="shared" si="38"/>
        <v>2033</v>
      </c>
      <c r="V17" s="95">
        <f t="shared" si="38"/>
        <v>2034</v>
      </c>
      <c r="W17" s="13"/>
      <c r="X17" s="38" t="s">
        <v>109</v>
      </c>
      <c r="Y17" s="38" t="s">
        <v>110</v>
      </c>
      <c r="Z17" s="38" t="s">
        <v>134</v>
      </c>
    </row>
    <row r="18" spans="2:37" ht="13.5" thickBot="1">
      <c r="B18" s="26" t="s">
        <v>13</v>
      </c>
      <c r="C18" s="3">
        <v>52.726079104</v>
      </c>
      <c r="D18" s="3">
        <v>52.305</v>
      </c>
      <c r="E18" s="3">
        <v>52.763353043000002</v>
      </c>
      <c r="F18" s="3">
        <v>53.724747733999997</v>
      </c>
      <c r="G18" s="3">
        <v>52.741378755</v>
      </c>
      <c r="H18" s="3">
        <v>51.304849980999997</v>
      </c>
      <c r="I18" s="73">
        <v>51.810891301000005</v>
      </c>
      <c r="J18" s="76">
        <v>48.114307438999994</v>
      </c>
      <c r="K18" s="73">
        <v>47.715536536999998</v>
      </c>
      <c r="L18" s="73">
        <f>+AA18/1000</f>
        <v>47.536822564000005</v>
      </c>
      <c r="M18" s="73">
        <f>+AB18/1000</f>
        <v>48.121021321999997</v>
      </c>
      <c r="N18" s="73">
        <f t="shared" ref="N18" si="39">+AC18/1000</f>
        <v>48.645462277999997</v>
      </c>
      <c r="O18" s="73">
        <f t="shared" ref="O18" si="40">+AD18/1000</f>
        <v>49.039796488999997</v>
      </c>
      <c r="P18" s="73">
        <f t="shared" ref="P18" si="41">+AE18/1000</f>
        <v>49.179582619000001</v>
      </c>
      <c r="Q18" s="73">
        <f t="shared" ref="Q18" si="42">+AF18/1000</f>
        <v>49.128333794999996</v>
      </c>
      <c r="R18" s="73">
        <f t="shared" ref="R18" si="43">+AG18/1000</f>
        <v>48.348297242999998</v>
      </c>
      <c r="S18" s="73">
        <f t="shared" ref="S18" si="44">+AH18/1000</f>
        <v>47.480244640999999</v>
      </c>
      <c r="T18" s="73">
        <f t="shared" ref="T18" si="45">+AI18/1000</f>
        <v>46.598845609000001</v>
      </c>
      <c r="U18" s="73">
        <f t="shared" ref="U18" si="46">+AJ18/1000</f>
        <v>45.641526822000003</v>
      </c>
      <c r="V18" s="74">
        <f t="shared" ref="V18" si="47">+AK18/1000</f>
        <v>44.529179097000004</v>
      </c>
      <c r="W18" s="13"/>
      <c r="X18" s="9"/>
      <c r="Y18" s="9"/>
      <c r="Z18" s="38"/>
      <c r="AA18" s="87">
        <v>47536.822564000002</v>
      </c>
      <c r="AB18" s="88">
        <v>48121.021322000001</v>
      </c>
      <c r="AC18" s="88">
        <v>48645.462277999999</v>
      </c>
      <c r="AD18" s="88">
        <v>49039.796489</v>
      </c>
      <c r="AE18" s="88">
        <v>49179.582619000001</v>
      </c>
      <c r="AF18" s="88">
        <v>49128.333794999999</v>
      </c>
      <c r="AG18" s="88">
        <v>48348.297243000001</v>
      </c>
      <c r="AH18" s="88">
        <v>47480.244640999998</v>
      </c>
      <c r="AI18" s="88">
        <v>46598.845609000004</v>
      </c>
      <c r="AJ18" s="88">
        <v>45641.526822</v>
      </c>
      <c r="AK18" s="88">
        <v>44529.179097</v>
      </c>
    </row>
    <row r="19" spans="2:37">
      <c r="B19" s="26" t="s">
        <v>1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77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70">
        <v>0</v>
      </c>
      <c r="W19" s="13"/>
      <c r="X19" s="9"/>
      <c r="Y19" s="9"/>
      <c r="Z19" s="38"/>
      <c r="AB19" s="14">
        <v>-1.9633623729005123E-3</v>
      </c>
      <c r="AC19" s="14">
        <v>6.6051486505247503E-4</v>
      </c>
      <c r="AD19" s="14">
        <v>-5.6558449735510941E-4</v>
      </c>
      <c r="AE19" s="14">
        <v>1.7201726165811948E-3</v>
      </c>
      <c r="AF19" s="14">
        <v>1.919774182936651E-3</v>
      </c>
      <c r="AG19" s="14">
        <v>1.9153811544416754E-3</v>
      </c>
      <c r="AH19" s="14">
        <v>1.9646617883439799E-3</v>
      </c>
      <c r="AI19" s="14">
        <v>8.0736539101433635E-4</v>
      </c>
    </row>
    <row r="20" spans="2:37" ht="13.5" thickBot="1">
      <c r="B20" s="28" t="s">
        <v>21</v>
      </c>
      <c r="C20" s="71">
        <v>-2.2269380755465713E-2</v>
      </c>
      <c r="D20" s="71">
        <f>((D18+D19)-(C18+C19))/(C18+C19)</f>
        <v>-7.9861637951390112E-3</v>
      </c>
      <c r="E20" s="71">
        <f t="shared" ref="E20" si="48">((E18+E19)-(D18+D19))/(D18+D19)</f>
        <v>8.7630827454354739E-3</v>
      </c>
      <c r="F20" s="71">
        <f t="shared" ref="F20" si="49">((F18+F19)-(E18+E19))/(E18+E19)</f>
        <v>1.8220879370886407E-2</v>
      </c>
      <c r="G20" s="71">
        <f t="shared" ref="G20" si="50">((G18+G19)-(F18+F19))/(F18+F19)</f>
        <v>-1.8303836136538389E-2</v>
      </c>
      <c r="H20" s="71">
        <f t="shared" ref="H20" si="51">((H18+H19)-(G18+G19))/(G18+G19)</f>
        <v>-2.7237224507783969E-2</v>
      </c>
      <c r="I20" s="71">
        <f t="shared" ref="I20" si="52">((I18+I19)-(H18+H19))/(H18+H19)</f>
        <v>9.8634207133909066E-3</v>
      </c>
      <c r="J20" s="71">
        <f t="shared" ref="J20" si="53">((J18+J19)-(I18+I19))/(I18+I19)</f>
        <v>-7.1347621497657263E-2</v>
      </c>
      <c r="K20" s="71">
        <f t="shared" ref="K20" si="54">((K18+K19)-(J18+J19))/(J18+J19)</f>
        <v>-8.2879900641937513E-3</v>
      </c>
      <c r="L20" s="71">
        <f t="shared" ref="L20" si="55">((L18+L19)-(K18+K19))/(K18+K19)</f>
        <v>-3.7454042429432527E-3</v>
      </c>
      <c r="M20" s="71">
        <f>((M18+M19)-(L18+L19))/(L18+L19)</f>
        <v>1.2289394336642317E-2</v>
      </c>
      <c r="N20" s="71">
        <f t="shared" ref="N20" si="56">((N18+N19)-(M18+M19))/(M18+M19)</f>
        <v>1.0898375420810846E-2</v>
      </c>
      <c r="O20" s="71">
        <f t="shared" ref="O20" si="57">((O18+O19)-(N18+N19))/(N18+N19)</f>
        <v>8.1062897243416414E-3</v>
      </c>
      <c r="P20" s="71">
        <f t="shared" ref="P20" si="58">((P18+P19)-(O18+O19))/(O18+O19)</f>
        <v>2.8504630934053652E-3</v>
      </c>
      <c r="Q20" s="71">
        <f t="shared" ref="Q20" si="59">((Q18+Q19)-(P18+P19))/(P18+P19)</f>
        <v>-1.0420752123302052E-3</v>
      </c>
      <c r="R20" s="71">
        <f t="shared" ref="R20" si="60">((R18+R19)-(Q18+Q19))/(Q18+Q19)</f>
        <v>-1.5877529151607138E-2</v>
      </c>
      <c r="S20" s="71">
        <f t="shared" ref="S20" si="61">((S18+S19)-(R18+R19))/(R18+R19)</f>
        <v>-1.7954150435477392E-2</v>
      </c>
      <c r="T20" s="71">
        <f t="shared" ref="T20" si="62">((T18+T19)-(S18+S19))/(S18+S19)</f>
        <v>-1.8563489692698304E-2</v>
      </c>
      <c r="U20" s="71">
        <f t="shared" ref="U20" si="63">((U18+U19)-(T18+T19))/(T18+T19)</f>
        <v>-2.0543830528177372E-2</v>
      </c>
      <c r="V20" s="72">
        <f t="shared" ref="V20" si="64">((V18+V19)-(U18+U19))/(U18+U19)</f>
        <v>-2.437139601701117E-2</v>
      </c>
      <c r="W20" s="13"/>
      <c r="X20" s="9"/>
      <c r="Y20" s="9"/>
      <c r="Z20" s="38"/>
    </row>
    <row r="21" spans="2:37">
      <c r="X21" s="9"/>
      <c r="Y21" s="9"/>
      <c r="Z21" s="38"/>
    </row>
    <row r="22" spans="2:37">
      <c r="N22" s="41"/>
      <c r="O22" s="41"/>
      <c r="P22" s="41"/>
      <c r="Q22" s="41"/>
      <c r="R22" s="41"/>
      <c r="S22" s="41"/>
      <c r="T22" s="41"/>
      <c r="U22" s="41"/>
      <c r="V22" s="41"/>
      <c r="W22" s="13"/>
      <c r="X22" s="9"/>
      <c r="Y22" s="9"/>
      <c r="Z22" s="38"/>
    </row>
    <row r="23" spans="2:37" ht="13.5" thickBot="1">
      <c r="B23" s="1" t="s">
        <v>86</v>
      </c>
      <c r="K23" s="9"/>
      <c r="W23" s="13"/>
      <c r="X23" s="9"/>
      <c r="Y23" s="9"/>
      <c r="Z23" s="38"/>
      <c r="AB23" s="89"/>
    </row>
    <row r="24" spans="2:37" ht="13.5" thickBot="1">
      <c r="B24" s="93" t="s">
        <v>0</v>
      </c>
      <c r="C24" s="94">
        <f>C17</f>
        <v>2015</v>
      </c>
      <c r="D24" s="94">
        <f t="shared" ref="D24:V24" si="65">D17</f>
        <v>2016</v>
      </c>
      <c r="E24" s="94">
        <f t="shared" si="65"/>
        <v>2017</v>
      </c>
      <c r="F24" s="94">
        <f t="shared" si="65"/>
        <v>2018</v>
      </c>
      <c r="G24" s="94">
        <f t="shared" si="65"/>
        <v>2019</v>
      </c>
      <c r="H24" s="94">
        <f t="shared" si="65"/>
        <v>2020</v>
      </c>
      <c r="I24" s="94">
        <f t="shared" si="65"/>
        <v>2021</v>
      </c>
      <c r="J24" s="94">
        <f t="shared" si="65"/>
        <v>2022</v>
      </c>
      <c r="K24" s="94">
        <f t="shared" si="65"/>
        <v>2023</v>
      </c>
      <c r="L24" s="94">
        <f t="shared" si="65"/>
        <v>2024</v>
      </c>
      <c r="M24" s="94">
        <f t="shared" si="65"/>
        <v>2025</v>
      </c>
      <c r="N24" s="94">
        <f t="shared" si="65"/>
        <v>2026</v>
      </c>
      <c r="O24" s="94">
        <f t="shared" si="65"/>
        <v>2027</v>
      </c>
      <c r="P24" s="94">
        <f t="shared" si="65"/>
        <v>2028</v>
      </c>
      <c r="Q24" s="94">
        <f t="shared" si="65"/>
        <v>2029</v>
      </c>
      <c r="R24" s="94">
        <f t="shared" si="65"/>
        <v>2030</v>
      </c>
      <c r="S24" s="94">
        <f t="shared" si="65"/>
        <v>2031</v>
      </c>
      <c r="T24" s="94">
        <f t="shared" si="65"/>
        <v>2032</v>
      </c>
      <c r="U24" s="94">
        <f t="shared" si="65"/>
        <v>2033</v>
      </c>
      <c r="V24" s="95">
        <f t="shared" si="65"/>
        <v>2034</v>
      </c>
      <c r="W24" s="13"/>
      <c r="X24" s="38" t="s">
        <v>109</v>
      </c>
      <c r="Y24" s="38" t="s">
        <v>110</v>
      </c>
      <c r="Z24" s="38" t="s">
        <v>133</v>
      </c>
    </row>
    <row r="25" spans="2:37" ht="13.5" thickBot="1">
      <c r="B25" s="26" t="s">
        <v>13</v>
      </c>
      <c r="C25" s="3">
        <v>67.266215457000001</v>
      </c>
      <c r="D25" s="3">
        <v>66.539000000000001</v>
      </c>
      <c r="E25" s="3">
        <v>67.577633574000004</v>
      </c>
      <c r="F25" s="3">
        <v>69.308764654000001</v>
      </c>
      <c r="G25" s="3">
        <v>65.049280530000004</v>
      </c>
      <c r="H25" s="3">
        <v>68.872020812999992</v>
      </c>
      <c r="I25" s="73">
        <v>69.393593871999997</v>
      </c>
      <c r="J25" s="76">
        <v>63.858827890000001</v>
      </c>
      <c r="K25" s="73">
        <v>60.351487595000002</v>
      </c>
      <c r="L25" s="73">
        <f>+AA25/1000</f>
        <v>61.258681012000004</v>
      </c>
      <c r="M25" s="73">
        <f>+AB25/1000</f>
        <v>62.315058700000002</v>
      </c>
      <c r="N25" s="73">
        <f t="shared" ref="N25" si="66">+AC25/1000</f>
        <v>62.881046335999997</v>
      </c>
      <c r="O25" s="73">
        <f t="shared" ref="O25" si="67">+AD25/1000</f>
        <v>63.216540852999998</v>
      </c>
      <c r="P25" s="73">
        <f t="shared" ref="P25" si="68">+AE25/1000</f>
        <v>63.429542520000005</v>
      </c>
      <c r="Q25" s="73">
        <f t="shared" ref="Q25" si="69">+AF25/1000</f>
        <v>63.234258736000001</v>
      </c>
      <c r="R25" s="73">
        <f t="shared" ref="R25" si="70">+AG25/1000</f>
        <v>62.149087399999999</v>
      </c>
      <c r="S25" s="73">
        <f t="shared" ref="S25" si="71">+AH25/1000</f>
        <v>60.940796380000002</v>
      </c>
      <c r="T25" s="73">
        <f t="shared" ref="T25" si="72">+AI25/1000</f>
        <v>59.656081313000001</v>
      </c>
      <c r="U25" s="73">
        <f t="shared" ref="U25" si="73">+AJ25/1000</f>
        <v>58.242379604</v>
      </c>
      <c r="V25" s="74">
        <f t="shared" ref="V25" si="74">+AK25/1000</f>
        <v>56.569040295000001</v>
      </c>
      <c r="W25" s="13"/>
      <c r="X25" s="9"/>
      <c r="Y25" s="9"/>
      <c r="Z25" s="38"/>
      <c r="AA25" s="87">
        <v>61258.681012000001</v>
      </c>
      <c r="AB25" s="88">
        <v>62315.058700000001</v>
      </c>
      <c r="AC25" s="88">
        <v>62881.046335999999</v>
      </c>
      <c r="AD25" s="88">
        <v>63216.540852999999</v>
      </c>
      <c r="AE25" s="88">
        <v>63429.542520000003</v>
      </c>
      <c r="AF25" s="88">
        <v>63234.258736000003</v>
      </c>
      <c r="AG25" s="88">
        <v>62149.087399999997</v>
      </c>
      <c r="AH25" s="88">
        <v>60940.79638</v>
      </c>
      <c r="AI25" s="88">
        <v>59656.081313000002</v>
      </c>
      <c r="AJ25" s="88">
        <v>58242.379604000002</v>
      </c>
      <c r="AK25" s="88">
        <v>56569.040294999999</v>
      </c>
    </row>
    <row r="26" spans="2:37">
      <c r="B26" s="26" t="s">
        <v>1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77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70">
        <v>0</v>
      </c>
      <c r="W26" s="13"/>
      <c r="X26" s="9"/>
      <c r="Y26" s="9"/>
      <c r="Z26" s="38"/>
      <c r="AB26" s="14">
        <v>1.2147149323112227E-2</v>
      </c>
      <c r="AC26" s="14">
        <v>6.6051486505247503E-4</v>
      </c>
      <c r="AD26" s="14">
        <v>-5.6558449735510941E-4</v>
      </c>
      <c r="AE26" s="14">
        <v>1.7201726165811948E-3</v>
      </c>
      <c r="AF26" s="14">
        <v>1.919774182936651E-3</v>
      </c>
      <c r="AG26" s="14">
        <v>1.9153811544416754E-3</v>
      </c>
      <c r="AH26" s="14">
        <v>1.9646617883439799E-3</v>
      </c>
      <c r="AI26" s="14">
        <v>2.8231527761590136E-3</v>
      </c>
    </row>
    <row r="27" spans="2:37" ht="13.5" thickBot="1">
      <c r="B27" s="28" t="s">
        <v>21</v>
      </c>
      <c r="C27" s="71">
        <v>-3.7954584425057211E-2</v>
      </c>
      <c r="D27" s="71">
        <f>((D25+D26)-(C25+C26))/(C25+C26)</f>
        <v>-1.0811005971710613E-2</v>
      </c>
      <c r="E27" s="71">
        <f t="shared" ref="E27" si="75">((E25+E26)-(D25+D26))/(D25+D26)</f>
        <v>1.5609395602578969E-2</v>
      </c>
      <c r="F27" s="71">
        <f t="shared" ref="F27" si="76">((F25+F26)-(E25+E26))/(E25+E26)</f>
        <v>2.5616923654249373E-2</v>
      </c>
      <c r="G27" s="71">
        <f t="shared" ref="G27" si="77">((G25+G26)-(F25+F26))/(F25+F26)</f>
        <v>-6.1456644700911861E-2</v>
      </c>
      <c r="H27" s="71">
        <f t="shared" ref="H27" si="78">((H25+H26)-(G25+G26))/(G25+G26)</f>
        <v>5.8766834188688409E-2</v>
      </c>
      <c r="I27" s="71">
        <f t="shared" ref="I27" si="79">((I25+I26)-(H25+H26))/(H25+H26)</f>
        <v>7.5730761613075105E-3</v>
      </c>
      <c r="J27" s="71">
        <f t="shared" ref="J27" si="80">((J25+J26)-(I25+I26))/(I25+I26)</f>
        <v>-7.975903355299846E-2</v>
      </c>
      <c r="K27" s="71">
        <f t="shared" ref="K27" si="81">((K25+K26)-(J25+J26))/(J25+J26)</f>
        <v>-5.4923342799864203E-2</v>
      </c>
      <c r="L27" s="71">
        <f t="shared" ref="L27" si="82">((L25+L26)-(K25+K26))/(K25+K26)</f>
        <v>1.503183190922971E-2</v>
      </c>
      <c r="M27" s="71">
        <f>((M25+M26)-(L25+L26))/(L25+L26)</f>
        <v>1.7244538578835272E-2</v>
      </c>
      <c r="N27" s="71">
        <f t="shared" ref="N27" si="83">((N25+N26)-(M25+M26))/(M25+M26)</f>
        <v>9.0826783735340616E-3</v>
      </c>
      <c r="O27" s="71">
        <f t="shared" ref="O27" si="84">((O25+O26)-(N25+N26))/(N25+N26)</f>
        <v>5.3353838167277279E-3</v>
      </c>
      <c r="P27" s="71">
        <f t="shared" ref="P27" si="85">((P25+P26)-(O25+O26))/(O25+O26)</f>
        <v>3.3693976944310969E-3</v>
      </c>
      <c r="Q27" s="71">
        <f t="shared" ref="Q27" si="86">((Q25+Q26)-(P25+P26))/(P25+P26)</f>
        <v>-3.0787512607146632E-3</v>
      </c>
      <c r="R27" s="71">
        <f t="shared" ref="R27" si="87">((R25+R26)-(Q25+Q26))/(Q25+Q26)</f>
        <v>-1.7161130021789931E-2</v>
      </c>
      <c r="S27" s="71">
        <f t="shared" ref="S27" si="88">((S25+S26)-(R25+R26))/(R25+R26)</f>
        <v>-1.9441814362023878E-2</v>
      </c>
      <c r="T27" s="71">
        <f t="shared" ref="T27" si="89">((T25+T26)-(S25+S26))/(S25+S26)</f>
        <v>-2.1081363279027113E-2</v>
      </c>
      <c r="U27" s="71">
        <f t="shared" ref="U27" si="90">((U25+U26)-(T25+T26))/(T25+T26)</f>
        <v>-2.3697528866884081E-2</v>
      </c>
      <c r="V27" s="72">
        <f t="shared" ref="V27" si="91">((V25+V26)-(U25+U26))/(U25+U26)</f>
        <v>-2.8730613693625198E-2</v>
      </c>
      <c r="W27" s="13"/>
      <c r="X27" s="9"/>
      <c r="Y27" s="9"/>
      <c r="Z27" s="38"/>
    </row>
    <row r="28" spans="2:37">
      <c r="X28" s="9"/>
      <c r="Y28" s="9"/>
      <c r="Z28" s="38"/>
    </row>
    <row r="29" spans="2:37">
      <c r="X29" s="9"/>
      <c r="Y29" s="9"/>
      <c r="Z29" s="38"/>
    </row>
    <row r="30" spans="2:37" ht="13.5" thickBot="1">
      <c r="B30" s="1" t="s">
        <v>87</v>
      </c>
      <c r="N30" s="41"/>
      <c r="O30" s="41"/>
      <c r="P30" s="41"/>
      <c r="Q30" s="41"/>
      <c r="R30" s="41"/>
      <c r="S30" s="41"/>
      <c r="T30" s="41"/>
      <c r="U30" s="41"/>
      <c r="V30" s="41"/>
      <c r="W30" s="13"/>
      <c r="X30" s="9"/>
      <c r="Y30" s="9"/>
      <c r="Z30" s="38"/>
    </row>
    <row r="31" spans="2:37" ht="13.5" thickBot="1">
      <c r="B31" s="93" t="s">
        <v>0</v>
      </c>
      <c r="C31" s="94">
        <f>C24</f>
        <v>2015</v>
      </c>
      <c r="D31" s="94">
        <f t="shared" ref="D31:V31" si="92">D24</f>
        <v>2016</v>
      </c>
      <c r="E31" s="94">
        <f t="shared" si="92"/>
        <v>2017</v>
      </c>
      <c r="F31" s="94">
        <f t="shared" si="92"/>
        <v>2018</v>
      </c>
      <c r="G31" s="94">
        <f t="shared" si="92"/>
        <v>2019</v>
      </c>
      <c r="H31" s="94">
        <f t="shared" si="92"/>
        <v>2020</v>
      </c>
      <c r="I31" s="94">
        <f t="shared" si="92"/>
        <v>2021</v>
      </c>
      <c r="J31" s="94">
        <f t="shared" si="92"/>
        <v>2022</v>
      </c>
      <c r="K31" s="94">
        <f t="shared" si="92"/>
        <v>2023</v>
      </c>
      <c r="L31" s="94">
        <f t="shared" si="92"/>
        <v>2024</v>
      </c>
      <c r="M31" s="94">
        <f t="shared" si="92"/>
        <v>2025</v>
      </c>
      <c r="N31" s="94">
        <f t="shared" si="92"/>
        <v>2026</v>
      </c>
      <c r="O31" s="94">
        <f t="shared" si="92"/>
        <v>2027</v>
      </c>
      <c r="P31" s="94">
        <f t="shared" si="92"/>
        <v>2028</v>
      </c>
      <c r="Q31" s="94">
        <f t="shared" si="92"/>
        <v>2029</v>
      </c>
      <c r="R31" s="94">
        <f t="shared" si="92"/>
        <v>2030</v>
      </c>
      <c r="S31" s="94">
        <f t="shared" si="92"/>
        <v>2031</v>
      </c>
      <c r="T31" s="94">
        <f t="shared" si="92"/>
        <v>2032</v>
      </c>
      <c r="U31" s="94">
        <f t="shared" si="92"/>
        <v>2033</v>
      </c>
      <c r="V31" s="95">
        <f t="shared" si="92"/>
        <v>2034</v>
      </c>
      <c r="W31" s="13"/>
      <c r="X31" s="38" t="s">
        <v>109</v>
      </c>
      <c r="Y31" s="38" t="s">
        <v>110</v>
      </c>
      <c r="Z31" s="38" t="s">
        <v>132</v>
      </c>
    </row>
    <row r="32" spans="2:37" ht="13.5" thickBot="1">
      <c r="B32" s="26" t="s">
        <v>13</v>
      </c>
      <c r="C32" s="3">
        <v>45.411000000000001</v>
      </c>
      <c r="D32" s="3">
        <v>45.497</v>
      </c>
      <c r="E32" s="3">
        <v>46.065025192</v>
      </c>
      <c r="F32" s="3">
        <v>46.599712079999996</v>
      </c>
      <c r="G32" s="3">
        <v>45.587564630000003</v>
      </c>
      <c r="H32" s="3">
        <v>45.717360375999995</v>
      </c>
      <c r="I32" s="73">
        <v>46.044711135</v>
      </c>
      <c r="J32" s="76">
        <v>43.046696480999998</v>
      </c>
      <c r="K32" s="73">
        <v>41.006634942999995</v>
      </c>
      <c r="L32" s="73">
        <f>+AA32/1000</f>
        <v>41.621441502000003</v>
      </c>
      <c r="M32" s="73">
        <f>+AB32/1000</f>
        <v>42.447357783000001</v>
      </c>
      <c r="N32" s="73">
        <f t="shared" ref="N32" si="93">+AC32/1000</f>
        <v>42.898068215000002</v>
      </c>
      <c r="O32" s="73">
        <f t="shared" ref="O32" si="94">+AD32/1000</f>
        <v>43.200412920000005</v>
      </c>
      <c r="P32" s="73">
        <f t="shared" ref="P32" si="95">+AE32/1000</f>
        <v>43.344406298999999</v>
      </c>
      <c r="Q32" s="73">
        <f t="shared" ref="Q32" si="96">+AF32/1000</f>
        <v>43.268785745000002</v>
      </c>
      <c r="R32" s="73">
        <f t="shared" ref="R32" si="97">+AG32/1000</f>
        <v>42.56977749</v>
      </c>
      <c r="S32" s="73">
        <f t="shared" ref="S32" si="98">+AH32/1000</f>
        <v>41.794277008999998</v>
      </c>
      <c r="T32" s="73">
        <f t="shared" ref="T32" si="99">+AI32/1000</f>
        <v>40.991136654000002</v>
      </c>
      <c r="U32" s="73">
        <f t="shared" ref="U32" si="100">+AJ32/1000</f>
        <v>40.121632043999995</v>
      </c>
      <c r="V32" s="74">
        <f t="shared" ref="V32" si="101">+AK32/1000</f>
        <v>39.098583242000004</v>
      </c>
      <c r="W32" s="13"/>
      <c r="AA32" s="87">
        <v>41621.441502000001</v>
      </c>
      <c r="AB32" s="88">
        <v>42447.357782999999</v>
      </c>
      <c r="AC32" s="88">
        <v>42898.068214999999</v>
      </c>
      <c r="AD32" s="88">
        <v>43200.412920000002</v>
      </c>
      <c r="AE32" s="88">
        <v>43344.406299000002</v>
      </c>
      <c r="AF32" s="88">
        <v>43268.785745000001</v>
      </c>
      <c r="AG32" s="88">
        <v>42569.77749</v>
      </c>
      <c r="AH32" s="88">
        <v>41794.277008999998</v>
      </c>
      <c r="AI32" s="88">
        <v>40991.136654000002</v>
      </c>
      <c r="AJ32" s="88">
        <v>40121.632043999998</v>
      </c>
      <c r="AK32" s="88">
        <v>39098.583242000001</v>
      </c>
    </row>
    <row r="33" spans="2:37">
      <c r="B33" s="26" t="s">
        <v>1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77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70">
        <v>0</v>
      </c>
      <c r="W33" s="13"/>
      <c r="AB33" s="14">
        <v>-1.4149190038093007E-3</v>
      </c>
      <c r="AC33" s="14">
        <v>6.6051486505247503E-4</v>
      </c>
      <c r="AD33" s="14">
        <v>-5.6558449735510941E-4</v>
      </c>
      <c r="AE33" s="14">
        <v>1.7201726165811948E-3</v>
      </c>
      <c r="AF33" s="14">
        <v>1.919774182936651E-3</v>
      </c>
      <c r="AG33" s="14">
        <v>1.9153811544416754E-3</v>
      </c>
      <c r="AH33" s="14">
        <v>1.9646617883439799E-3</v>
      </c>
      <c r="AI33" s="14">
        <v>8.8571444374165227E-4</v>
      </c>
    </row>
    <row r="34" spans="2:37" ht="13.5" thickBot="1">
      <c r="B34" s="28" t="s">
        <v>21</v>
      </c>
      <c r="C34" s="71">
        <v>3.343043102271178E-2</v>
      </c>
      <c r="D34" s="71">
        <f>((D32+D33)-(C32+C33))/(C32+C33)</f>
        <v>1.8938142740745308E-3</v>
      </c>
      <c r="E34" s="71">
        <f t="shared" ref="E34" si="102">((E32+E33)-(D32+D33))/(D32+D33)</f>
        <v>1.2484893333626401E-2</v>
      </c>
      <c r="F34" s="71">
        <f t="shared" ref="F34" si="103">((F32+F33)-(E32+E33))/(E32+E33)</f>
        <v>1.1607220136565859E-2</v>
      </c>
      <c r="G34" s="71">
        <f t="shared" ref="G34" si="104">((G32+G33)-(F32+F33))/(F32+F33)</f>
        <v>-2.1720036558646339E-2</v>
      </c>
      <c r="H34" s="71">
        <f t="shared" ref="H34" si="105">((H32+H33)-(G32+G33))/(G32+G33)</f>
        <v>2.8471743786588869E-3</v>
      </c>
      <c r="I34" s="71">
        <f t="shared" ref="I34" si="106">((I32+I33)-(H32+H33))/(H32+H33)</f>
        <v>7.1603162629628268E-3</v>
      </c>
      <c r="J34" s="71">
        <f t="shared" ref="J34" si="107">((J32+J33)-(I32+I33))/(I32+I33)</f>
        <v>-6.5110944994529865E-2</v>
      </c>
      <c r="K34" s="71">
        <f t="shared" ref="K34" si="108">((K32+K33)-(J32+J33))/(J32+J33)</f>
        <v>-4.7391825732793415E-2</v>
      </c>
      <c r="L34" s="71">
        <f t="shared" ref="L34" si="109">((L32+L33)-(K32+K33))/(K32+K33)</f>
        <v>1.4992855664811355E-2</v>
      </c>
      <c r="M34" s="71">
        <f>((M32+M33)-(L32+L33))/(L32+L33)</f>
        <v>1.9843528988786E-2</v>
      </c>
      <c r="N34" s="71">
        <f t="shared" ref="N34" si="110">((N32+N33)-(M32+M33))/(M32+M33)</f>
        <v>1.0618103352960848E-2</v>
      </c>
      <c r="O34" s="71">
        <f t="shared" ref="O34" si="111">((O32+O33)-(N32+N33))/(N32+N33)</f>
        <v>7.0479794914001109E-3</v>
      </c>
      <c r="P34" s="71">
        <f t="shared" ref="P34" si="112">((P32+P33)-(O32+O33))/(O32+O33)</f>
        <v>3.3331482101026659E-3</v>
      </c>
      <c r="Q34" s="71">
        <f t="shared" ref="Q34" si="113">((Q32+Q33)-(P32+P33))/(P32+P33)</f>
        <v>-1.7446438988770146E-3</v>
      </c>
      <c r="R34" s="71">
        <f t="shared" ref="R34" si="114">((R32+R33)-(Q32+Q33))/(Q32+Q33)</f>
        <v>-1.6155023603378508E-2</v>
      </c>
      <c r="S34" s="71">
        <f t="shared" ref="S34" si="115">((S32+S33)-(R32+R33))/(R32+R33)</f>
        <v>-1.8217160782251524E-2</v>
      </c>
      <c r="T34" s="71">
        <f t="shared" ref="T34" si="116">((T32+T33)-(S32+S33))/(S32+S33)</f>
        <v>-1.9216515094328535E-2</v>
      </c>
      <c r="U34" s="71">
        <f t="shared" ref="U34" si="117">((U32+U33)-(T32+T33))/(T32+T33)</f>
        <v>-2.1212015108030894E-2</v>
      </c>
      <c r="V34" s="72">
        <f t="shared" ref="V34" si="118">((V32+V33)-(U32+U33))/(U32+U33)</f>
        <v>-2.5498683624784982E-2</v>
      </c>
      <c r="W34" s="13"/>
    </row>
    <row r="35" spans="2:37">
      <c r="C35" s="14"/>
      <c r="D35" s="14"/>
      <c r="E35" s="14"/>
      <c r="F35" s="14"/>
      <c r="G35" s="14"/>
      <c r="H35" s="14"/>
      <c r="I35" s="14"/>
      <c r="J35" s="78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3"/>
    </row>
    <row r="36" spans="2:37">
      <c r="C36" s="14"/>
      <c r="D36" s="14"/>
      <c r="E36" s="14"/>
      <c r="F36" s="14"/>
      <c r="G36" s="14"/>
      <c r="H36" s="14"/>
      <c r="I36" s="14"/>
      <c r="J36" s="78"/>
      <c r="K36" s="14"/>
      <c r="L36" s="14"/>
      <c r="M36" s="14"/>
      <c r="N36" s="41"/>
      <c r="O36" s="41"/>
      <c r="P36" s="41"/>
      <c r="Q36" s="41"/>
      <c r="R36" s="41"/>
      <c r="S36" s="41"/>
      <c r="T36" s="41"/>
      <c r="U36" s="41"/>
      <c r="V36" s="41"/>
      <c r="W36" s="13"/>
    </row>
    <row r="37" spans="2:37" ht="13.5" thickBot="1">
      <c r="B37" s="1" t="s">
        <v>117</v>
      </c>
      <c r="N37" s="41"/>
      <c r="O37" s="41"/>
      <c r="P37" s="41"/>
      <c r="Q37" s="41"/>
      <c r="R37" s="41"/>
      <c r="S37">
        <f>D4-(D4*0.49%)</f>
        <v>42.540525000000002</v>
      </c>
      <c r="T37" s="41"/>
      <c r="U37" s="41"/>
      <c r="V37" s="41"/>
      <c r="W37" s="13"/>
    </row>
    <row r="38" spans="2:37" ht="13.5" thickBot="1">
      <c r="B38" s="93" t="s">
        <v>0</v>
      </c>
      <c r="C38" s="94">
        <f>C31</f>
        <v>2015</v>
      </c>
      <c r="D38" s="94">
        <f t="shared" ref="D38:V38" si="119">D31</f>
        <v>2016</v>
      </c>
      <c r="E38" s="94">
        <f t="shared" si="119"/>
        <v>2017</v>
      </c>
      <c r="F38" s="94">
        <f t="shared" si="119"/>
        <v>2018</v>
      </c>
      <c r="G38" s="94">
        <f t="shared" si="119"/>
        <v>2019</v>
      </c>
      <c r="H38" s="94">
        <f t="shared" si="119"/>
        <v>2020</v>
      </c>
      <c r="I38" s="94">
        <f t="shared" si="119"/>
        <v>2021</v>
      </c>
      <c r="J38" s="94">
        <f t="shared" si="119"/>
        <v>2022</v>
      </c>
      <c r="K38" s="94">
        <f t="shared" si="119"/>
        <v>2023</v>
      </c>
      <c r="L38" s="94">
        <f t="shared" si="119"/>
        <v>2024</v>
      </c>
      <c r="M38" s="94">
        <f t="shared" si="119"/>
        <v>2025</v>
      </c>
      <c r="N38" s="94">
        <f t="shared" si="119"/>
        <v>2026</v>
      </c>
      <c r="O38" s="94">
        <f t="shared" si="119"/>
        <v>2027</v>
      </c>
      <c r="P38" s="94">
        <f t="shared" si="119"/>
        <v>2028</v>
      </c>
      <c r="Q38" s="94">
        <f t="shared" si="119"/>
        <v>2029</v>
      </c>
      <c r="R38" s="94">
        <f t="shared" si="119"/>
        <v>2030</v>
      </c>
      <c r="S38" s="94">
        <f t="shared" si="119"/>
        <v>2031</v>
      </c>
      <c r="T38" s="94">
        <f t="shared" si="119"/>
        <v>2032</v>
      </c>
      <c r="U38" s="94">
        <f t="shared" si="119"/>
        <v>2033</v>
      </c>
      <c r="V38" s="95">
        <f t="shared" si="119"/>
        <v>2034</v>
      </c>
      <c r="W38" s="13"/>
    </row>
    <row r="39" spans="2:37">
      <c r="B39" s="26" t="s">
        <v>13</v>
      </c>
      <c r="C39" s="3">
        <f>C4+C11+C18+C25+C32</f>
        <v>266.744681722</v>
      </c>
      <c r="D39" s="3">
        <f t="shared" ref="D39:R39" si="120">D4+D11+D18+D25+D32</f>
        <v>264.548</v>
      </c>
      <c r="E39" s="3">
        <f t="shared" si="120"/>
        <v>267.34161754500002</v>
      </c>
      <c r="F39" s="3">
        <f t="shared" si="120"/>
        <v>272.30247934700003</v>
      </c>
      <c r="G39" s="3">
        <f t="shared" si="120"/>
        <v>262.660983316</v>
      </c>
      <c r="H39" s="3">
        <f t="shared" si="120"/>
        <v>268.24598703599997</v>
      </c>
      <c r="I39" s="73">
        <f t="shared" si="120"/>
        <v>270.79804927399999</v>
      </c>
      <c r="J39" s="76">
        <f t="shared" si="120"/>
        <v>250.70401052399998</v>
      </c>
      <c r="K39" s="73">
        <f t="shared" si="120"/>
        <v>242.94302538899998</v>
      </c>
      <c r="L39" s="73">
        <f t="shared" si="120"/>
        <v>242.32790071600002</v>
      </c>
      <c r="M39" s="73">
        <f t="shared" si="120"/>
        <v>246.65695142600001</v>
      </c>
      <c r="N39" s="73">
        <f t="shared" si="120"/>
        <v>248.96856445099999</v>
      </c>
      <c r="O39" s="73">
        <f t="shared" si="120"/>
        <v>250.489821678</v>
      </c>
      <c r="P39" s="73">
        <f t="shared" si="120"/>
        <v>251.14980456199999</v>
      </c>
      <c r="Q39" s="73">
        <f t="shared" si="120"/>
        <v>250.48952010400001</v>
      </c>
      <c r="R39" s="73">
        <f t="shared" si="120"/>
        <v>246.262638743</v>
      </c>
      <c r="S39" s="54">
        <f>R39-(R39*0.49%)</f>
        <v>245.05595181315931</v>
      </c>
      <c r="T39" s="54">
        <f>S39-(S39*0.7%)</f>
        <v>243.34056015046718</v>
      </c>
      <c r="U39" s="54">
        <f>T39-(T39*0.75%)</f>
        <v>241.51550594933869</v>
      </c>
      <c r="V39" s="54">
        <f>U39-(U39*0.75%)</f>
        <v>239.70413965471866</v>
      </c>
      <c r="W39" s="13"/>
    </row>
    <row r="40" spans="2:37">
      <c r="B40" s="26" t="s">
        <v>1</v>
      </c>
      <c r="C40" s="3">
        <f>C5+C12+C19+C26+C33</f>
        <v>0</v>
      </c>
      <c r="D40" s="3">
        <f t="shared" ref="D40:V40" si="121">D5+D12+D19+D26+D33</f>
        <v>0</v>
      </c>
      <c r="E40" s="3">
        <f t="shared" si="121"/>
        <v>0</v>
      </c>
      <c r="F40" s="3">
        <f t="shared" si="121"/>
        <v>0</v>
      </c>
      <c r="G40" s="3">
        <f t="shared" si="121"/>
        <v>0</v>
      </c>
      <c r="H40" s="3">
        <f t="shared" si="121"/>
        <v>0</v>
      </c>
      <c r="I40" s="3">
        <f t="shared" si="121"/>
        <v>0</v>
      </c>
      <c r="J40" s="77">
        <f t="shared" si="121"/>
        <v>0</v>
      </c>
      <c r="K40" s="3">
        <f t="shared" si="121"/>
        <v>0</v>
      </c>
      <c r="L40" s="3">
        <f t="shared" si="121"/>
        <v>0</v>
      </c>
      <c r="M40" s="3">
        <f t="shared" si="121"/>
        <v>0</v>
      </c>
      <c r="N40" s="3">
        <f t="shared" si="121"/>
        <v>0</v>
      </c>
      <c r="O40" s="3">
        <f t="shared" si="121"/>
        <v>0</v>
      </c>
      <c r="P40" s="3">
        <f t="shared" si="121"/>
        <v>0</v>
      </c>
      <c r="Q40" s="3">
        <f t="shared" si="121"/>
        <v>0</v>
      </c>
      <c r="R40" s="3">
        <f t="shared" si="121"/>
        <v>0</v>
      </c>
      <c r="S40" s="3">
        <f t="shared" si="121"/>
        <v>0</v>
      </c>
      <c r="T40" s="3">
        <f t="shared" si="121"/>
        <v>0</v>
      </c>
      <c r="U40" s="3">
        <f t="shared" si="121"/>
        <v>0</v>
      </c>
      <c r="V40" s="70">
        <f t="shared" si="121"/>
        <v>0</v>
      </c>
      <c r="W40" s="14"/>
    </row>
    <row r="41" spans="2:37" ht="13.5" thickBot="1">
      <c r="B41" s="28" t="s">
        <v>21</v>
      </c>
      <c r="C41" s="71">
        <v>-3.260644539184575E-4</v>
      </c>
      <c r="D41" s="71">
        <f>((D39+D40)-(C39+C40))/(C39+C40)</f>
        <v>-8.235147212004643E-3</v>
      </c>
      <c r="E41" s="71">
        <f t="shared" ref="E41" si="122">((E39+E40)-(D39+D40))/(D39+D40)</f>
        <v>1.0559964713398014E-2</v>
      </c>
      <c r="F41" s="71">
        <f t="shared" ref="F41" si="123">((F39+F40)-(E39+E40))/(E39+E40)</f>
        <v>1.8556264630833163E-2</v>
      </c>
      <c r="G41" s="71">
        <f t="shared" ref="G41" si="124">((G39+G40)-(F39+F40))/(F39+F40)</f>
        <v>-3.5407301667325974E-2</v>
      </c>
      <c r="H41" s="71">
        <f t="shared" ref="H41" si="125">((H39+H40)-(G39+G40))/(G39+G40)</f>
        <v>2.1263164591449103E-2</v>
      </c>
      <c r="I41" s="71">
        <f t="shared" ref="I41" si="126">((I39+I40)-(H39+H40))/(H39+H40)</f>
        <v>9.513887854201224E-3</v>
      </c>
      <c r="J41" s="71">
        <f t="shared" ref="J41" si="127">((J39+J40)-(I39+I40))/(I39+I40)</f>
        <v>-7.4203040988926688E-2</v>
      </c>
      <c r="K41" s="71">
        <f t="shared" ref="K41" si="128">((K39+K40)-(J39+J40))/(J39+J40)</f>
        <v>-3.0956764986641634E-2</v>
      </c>
      <c r="L41" s="71">
        <f t="shared" ref="L41" si="129">((L39+L40)-(K39+K40))/(K39+K40)</f>
        <v>-2.5319709097021072E-3</v>
      </c>
      <c r="M41" s="71">
        <f>((M39+M40)-(L39+L40))/(L39+L40)</f>
        <v>1.7864433675235311E-2</v>
      </c>
      <c r="N41" s="71">
        <f t="shared" ref="N41" si="130">((N39+N40)-(M39+M40))/(M39+M40)</f>
        <v>9.3717732731059752E-3</v>
      </c>
      <c r="O41" s="71">
        <f t="shared" ref="O41" si="131">((O39+O40)-(N39+N40))/(N39+N40)</f>
        <v>6.1102381754681656E-3</v>
      </c>
      <c r="P41" s="71">
        <f t="shared" ref="P41" si="132">((P39+P40)-(O39+O40))/(O39+O40)</f>
        <v>2.6347692675847841E-3</v>
      </c>
      <c r="Q41" s="71">
        <f t="shared" ref="Q41" si="133">((Q39+Q40)-(P39+P40))/(P39+P40)</f>
        <v>-2.6290462743998569E-3</v>
      </c>
      <c r="R41" s="71">
        <f t="shared" ref="R41" si="134">((R39+R40)-(Q39+Q40))/(Q39+Q40)</f>
        <v>-1.6874483847647854E-2</v>
      </c>
      <c r="S41" s="71">
        <f t="shared" ref="S41" si="135">((S39+S40)-(R39+R40))/(R39+R40)</f>
        <v>-4.8999999999999417E-3</v>
      </c>
      <c r="T41" s="71">
        <f t="shared" ref="T41" si="136">((T39+T40)-(S39+S40))/(S39+S40)</f>
        <v>-7.0000000000000496E-3</v>
      </c>
      <c r="U41" s="71">
        <f t="shared" ref="U41" si="137">((U39+U40)-(T39+T40))/(T39+T40)</f>
        <v>-7.4999999999999633E-3</v>
      </c>
      <c r="V41" s="72">
        <f t="shared" ref="V41" si="138">((V39+V40)-(U39+U40))/(U39+U40)</f>
        <v>-7.4999999999999546E-3</v>
      </c>
      <c r="W41" s="14"/>
    </row>
    <row r="42" spans="2:37">
      <c r="C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3"/>
      <c r="X42" s="1"/>
      <c r="Y42" s="1"/>
      <c r="Z42" s="1"/>
      <c r="AA42" s="1"/>
    </row>
    <row r="43" spans="2:37">
      <c r="W43" s="13"/>
      <c r="X43" s="1"/>
      <c r="Y43" s="1"/>
    </row>
    <row r="44" spans="2:37"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</row>
    <row r="46" spans="2:37" ht="13.5" thickBot="1">
      <c r="B46" s="1" t="s">
        <v>81</v>
      </c>
      <c r="W46" s="15"/>
    </row>
    <row r="47" spans="2:37" ht="13.5" thickBot="1">
      <c r="B47" s="93" t="s">
        <v>4</v>
      </c>
      <c r="C47" s="141" t="s">
        <v>35</v>
      </c>
      <c r="D47" s="141" t="s">
        <v>39</v>
      </c>
      <c r="E47" s="141" t="s">
        <v>40</v>
      </c>
      <c r="F47" s="141" t="s">
        <v>64</v>
      </c>
      <c r="G47" s="141" t="s">
        <v>65</v>
      </c>
      <c r="H47" s="141" t="s">
        <v>66</v>
      </c>
      <c r="I47" s="141" t="s">
        <v>70</v>
      </c>
      <c r="J47" s="141" t="s">
        <v>77</v>
      </c>
      <c r="K47" s="141" t="s">
        <v>80</v>
      </c>
      <c r="L47" s="141" t="s">
        <v>106</v>
      </c>
      <c r="M47" s="141" t="s">
        <v>107</v>
      </c>
      <c r="N47" s="141" t="s">
        <v>108</v>
      </c>
      <c r="O47" s="141" t="s">
        <v>114</v>
      </c>
      <c r="P47" s="141" t="s">
        <v>115</v>
      </c>
      <c r="Q47" s="141" t="s">
        <v>122</v>
      </c>
      <c r="R47" s="141" t="s">
        <v>127</v>
      </c>
      <c r="S47" s="141" t="s">
        <v>165</v>
      </c>
      <c r="T47" s="141" t="s">
        <v>168</v>
      </c>
      <c r="U47" s="141" t="s">
        <v>169</v>
      </c>
      <c r="V47" s="142" t="s">
        <v>171</v>
      </c>
      <c r="W47" s="15"/>
      <c r="X47" s="38" t="s">
        <v>109</v>
      </c>
      <c r="Y47" s="150" t="s">
        <v>111</v>
      </c>
      <c r="Z47" s="38" t="s">
        <v>135</v>
      </c>
      <c r="AA47" s="148">
        <f>AA3</f>
        <v>2024</v>
      </c>
      <c r="AB47" s="68">
        <f t="shared" ref="AB47:AK47" si="139">AB3</f>
        <v>2025</v>
      </c>
      <c r="AC47" s="68">
        <f t="shared" si="139"/>
        <v>2026</v>
      </c>
      <c r="AD47" s="68">
        <f t="shared" si="139"/>
        <v>2027</v>
      </c>
      <c r="AE47" s="68">
        <f t="shared" si="139"/>
        <v>2028</v>
      </c>
      <c r="AF47" s="68">
        <f t="shared" si="139"/>
        <v>2029</v>
      </c>
      <c r="AG47" s="68">
        <f t="shared" si="139"/>
        <v>2030</v>
      </c>
      <c r="AH47" s="68">
        <f t="shared" si="139"/>
        <v>2031</v>
      </c>
      <c r="AI47" s="68">
        <f t="shared" si="139"/>
        <v>2032</v>
      </c>
      <c r="AJ47" s="68">
        <f t="shared" si="139"/>
        <v>2033</v>
      </c>
      <c r="AK47" s="69">
        <f t="shared" si="139"/>
        <v>2034</v>
      </c>
    </row>
    <row r="48" spans="2:37" ht="13.5" thickBot="1">
      <c r="B48" s="26" t="s">
        <v>2</v>
      </c>
      <c r="C48" s="54">
        <v>324.20800000000003</v>
      </c>
      <c r="D48" s="54">
        <v>317.45192491</v>
      </c>
      <c r="E48" s="54">
        <v>321.15376730000003</v>
      </c>
      <c r="F48" s="3">
        <v>327.58978501000001</v>
      </c>
      <c r="G48" s="3">
        <v>329.56000000000006</v>
      </c>
      <c r="H48" s="3">
        <v>332.10670787999999</v>
      </c>
      <c r="I48" s="3">
        <v>339.81392956999991</v>
      </c>
      <c r="J48" s="77">
        <v>346.55386666666664</v>
      </c>
      <c r="K48" s="73">
        <v>313.12361837999998</v>
      </c>
      <c r="L48" s="73">
        <f>+AA48/1000</f>
        <v>309.08595017000005</v>
      </c>
      <c r="M48" s="73">
        <f>+AB48/1000</f>
        <v>313.24992395999999</v>
      </c>
      <c r="N48" s="73">
        <f t="shared" ref="N48:U48" si="140">+AC48/1000</f>
        <v>316.87166661999998</v>
      </c>
      <c r="O48" s="73">
        <f>+AD48/1000</f>
        <v>317.45266261</v>
      </c>
      <c r="P48" s="73">
        <f t="shared" si="140"/>
        <v>320.45816543000001</v>
      </c>
      <c r="Q48" s="73">
        <f t="shared" si="140"/>
        <v>316.60539016000001</v>
      </c>
      <c r="R48" s="73">
        <f t="shared" si="140"/>
        <v>311.30892084999999</v>
      </c>
      <c r="S48" s="73">
        <f t="shared" si="140"/>
        <v>304.82187725999995</v>
      </c>
      <c r="T48" s="73">
        <f t="shared" si="140"/>
        <v>299.59839448000002</v>
      </c>
      <c r="U48" s="73">
        <f t="shared" si="140"/>
        <v>292.86205265999996</v>
      </c>
      <c r="V48" s="74">
        <f>+AK48/1000</f>
        <v>284.86449083999997</v>
      </c>
      <c r="W48" s="15"/>
      <c r="X48" s="38"/>
      <c r="Y48" s="38"/>
      <c r="Z48" s="38"/>
      <c r="AA48" s="87">
        <v>309085.95017000003</v>
      </c>
      <c r="AB48" s="88">
        <v>313249.92395999999</v>
      </c>
      <c r="AC48" s="88">
        <v>316871.66661999997</v>
      </c>
      <c r="AD48" s="88">
        <v>317452.66261</v>
      </c>
      <c r="AE48" s="88">
        <v>320458.16542999999</v>
      </c>
      <c r="AF48" s="88">
        <v>316605.39016000001</v>
      </c>
      <c r="AG48" s="88">
        <v>311308.92084999999</v>
      </c>
      <c r="AH48" s="88">
        <v>304821.87725999998</v>
      </c>
      <c r="AI48" s="88">
        <v>299598.39448000002</v>
      </c>
      <c r="AJ48" s="88">
        <v>292862.05265999999</v>
      </c>
      <c r="AK48" s="149">
        <v>284864.49083999998</v>
      </c>
    </row>
    <row r="49" spans="2:45" ht="13.5" thickBot="1">
      <c r="B49" s="28" t="s">
        <v>3</v>
      </c>
      <c r="C49" s="75">
        <v>-0.10954618737520355</v>
      </c>
      <c r="D49" s="75">
        <f t="shared" ref="D49:V49" si="141">(D48-C48)/C48</f>
        <v>-2.0838705676602749E-2</v>
      </c>
      <c r="E49" s="75">
        <f t="shared" si="141"/>
        <v>1.1661111807873032E-2</v>
      </c>
      <c r="F49" s="75">
        <f t="shared" si="141"/>
        <v>2.004029958642178E-2</v>
      </c>
      <c r="G49" s="75">
        <f t="shared" si="141"/>
        <v>6.0142748038981191E-3</v>
      </c>
      <c r="H49" s="75">
        <f t="shared" si="141"/>
        <v>7.7276000728241532E-3</v>
      </c>
      <c r="I49" s="75">
        <f t="shared" si="141"/>
        <v>2.320706419692304E-2</v>
      </c>
      <c r="J49" s="80">
        <f t="shared" si="141"/>
        <v>1.9834198984118836E-2</v>
      </c>
      <c r="K49" s="75">
        <f t="shared" si="141"/>
        <v>-9.646479667999662E-2</v>
      </c>
      <c r="L49" s="75">
        <f t="shared" si="141"/>
        <v>-1.2894805670966378E-2</v>
      </c>
      <c r="M49" s="75">
        <f t="shared" si="141"/>
        <v>1.3471896046098893E-2</v>
      </c>
      <c r="N49" s="75">
        <f t="shared" si="141"/>
        <v>1.1561830931082585E-2</v>
      </c>
      <c r="O49" s="75">
        <f t="shared" si="141"/>
        <v>1.8335372051322078E-3</v>
      </c>
      <c r="P49" s="75">
        <f t="shared" si="141"/>
        <v>9.4675621722296061E-3</v>
      </c>
      <c r="Q49" s="75">
        <f t="shared" si="141"/>
        <v>-1.2022709001127277E-2</v>
      </c>
      <c r="R49" s="75">
        <f t="shared" si="141"/>
        <v>-1.672892968538341E-2</v>
      </c>
      <c r="S49" s="75">
        <f t="shared" si="141"/>
        <v>-2.0837962408169267E-2</v>
      </c>
      <c r="T49" s="75">
        <f t="shared" si="141"/>
        <v>-1.7136180732672677E-2</v>
      </c>
      <c r="U49" s="75">
        <f t="shared" si="141"/>
        <v>-2.2484572494762666E-2</v>
      </c>
      <c r="V49" s="31">
        <f t="shared" si="141"/>
        <v>-2.7308289849640597E-2</v>
      </c>
      <c r="W49" s="15"/>
      <c r="X49" s="38"/>
      <c r="Y49" s="38"/>
      <c r="Z49" s="38"/>
      <c r="AB49" s="14">
        <f t="shared" ref="AB49" si="142">AB48/AA48-1</f>
        <v>1.3471896046098886E-2</v>
      </c>
      <c r="AC49" s="14">
        <f t="shared" ref="AC49" si="143">AC48/AB48-1</f>
        <v>1.156183093108254E-2</v>
      </c>
      <c r="AD49" s="14">
        <f>AD48/AC48-1</f>
        <v>1.8335372051321297E-3</v>
      </c>
      <c r="AE49" s="14">
        <f>AE48/AD48-1</f>
        <v>9.4675621722295489E-3</v>
      </c>
      <c r="AF49" s="14">
        <f>AF48/AE48-1</f>
        <v>-1.202270900112723E-2</v>
      </c>
      <c r="AG49" s="14">
        <f>AVERAGE(AA49:AF49)</f>
        <v>4.862423470683175E-3</v>
      </c>
      <c r="AH49" s="14"/>
    </row>
    <row r="50" spans="2:45">
      <c r="X50" s="38"/>
      <c r="Y50" s="38"/>
      <c r="Z50" s="38"/>
    </row>
    <row r="51" spans="2:45">
      <c r="X51" s="38"/>
      <c r="Y51" s="38"/>
      <c r="Z51" s="38"/>
    </row>
    <row r="52" spans="2:45" ht="13.5" thickBot="1">
      <c r="B52" s="1" t="s">
        <v>36</v>
      </c>
      <c r="W52" s="15"/>
      <c r="X52" s="38"/>
      <c r="Y52" s="38"/>
      <c r="Z52" s="38"/>
    </row>
    <row r="53" spans="2:45" ht="13.5" thickBot="1">
      <c r="B53" s="93" t="s">
        <v>4</v>
      </c>
      <c r="C53" s="141" t="str">
        <f>C47</f>
        <v>15/16</v>
      </c>
      <c r="D53" s="141" t="str">
        <f>D47</f>
        <v>16/17</v>
      </c>
      <c r="E53" s="141" t="str">
        <f t="shared" ref="E53:V53" si="144">E47</f>
        <v>17/18</v>
      </c>
      <c r="F53" s="141" t="str">
        <f t="shared" si="144"/>
        <v>18/19</v>
      </c>
      <c r="G53" s="141" t="str">
        <f t="shared" si="144"/>
        <v>19/20</v>
      </c>
      <c r="H53" s="141" t="str">
        <f t="shared" si="144"/>
        <v>20/21</v>
      </c>
      <c r="I53" s="141" t="str">
        <f t="shared" si="144"/>
        <v>21/22</v>
      </c>
      <c r="J53" s="141" t="str">
        <f t="shared" si="144"/>
        <v>22/23</v>
      </c>
      <c r="K53" s="141" t="str">
        <f t="shared" si="144"/>
        <v>23/24</v>
      </c>
      <c r="L53" s="141" t="str">
        <f t="shared" si="144"/>
        <v>24/25</v>
      </c>
      <c r="M53" s="141" t="str">
        <f t="shared" si="144"/>
        <v>25/26</v>
      </c>
      <c r="N53" s="141" t="str">
        <f t="shared" si="144"/>
        <v>26/27</v>
      </c>
      <c r="O53" s="141" t="str">
        <f t="shared" si="144"/>
        <v>27/28</v>
      </c>
      <c r="P53" s="141" t="str">
        <f t="shared" si="144"/>
        <v>28/29</v>
      </c>
      <c r="Q53" s="141" t="str">
        <f t="shared" si="144"/>
        <v>29/30</v>
      </c>
      <c r="R53" s="141" t="str">
        <f t="shared" si="144"/>
        <v>30/31</v>
      </c>
      <c r="S53" s="141" t="str">
        <f t="shared" si="144"/>
        <v>31/32</v>
      </c>
      <c r="T53" s="141" t="str">
        <f t="shared" si="144"/>
        <v>32/33</v>
      </c>
      <c r="U53" s="141" t="str">
        <f t="shared" si="144"/>
        <v>33/34</v>
      </c>
      <c r="V53" s="141" t="str">
        <f t="shared" si="144"/>
        <v>34/35</v>
      </c>
      <c r="W53" s="15"/>
      <c r="X53" s="38" t="s">
        <v>109</v>
      </c>
      <c r="Y53" s="150" t="s">
        <v>111</v>
      </c>
      <c r="Z53" s="38" t="s">
        <v>131</v>
      </c>
    </row>
    <row r="54" spans="2:45" ht="13.5" thickBot="1">
      <c r="B54" s="26" t="s">
        <v>2</v>
      </c>
      <c r="C54" s="54">
        <v>393.94200000000001</v>
      </c>
      <c r="D54" s="54">
        <v>400.45501746000002</v>
      </c>
      <c r="E54" s="54">
        <v>406.75102889000004</v>
      </c>
      <c r="F54" s="3">
        <v>402.66847120000006</v>
      </c>
      <c r="G54" s="3">
        <v>417.67</v>
      </c>
      <c r="H54" s="3">
        <v>421.66305848987435</v>
      </c>
      <c r="I54" s="3">
        <v>437.99647410999995</v>
      </c>
      <c r="J54" s="77">
        <v>441.05370301999989</v>
      </c>
      <c r="K54" s="73">
        <v>415.35609757999998</v>
      </c>
      <c r="L54" s="73">
        <f>+AA54/1000</f>
        <v>395.37226494000004</v>
      </c>
      <c r="M54" s="73">
        <f>+AB54/1000</f>
        <v>403.47541343999995</v>
      </c>
      <c r="N54" s="73">
        <f t="shared" ref="N54:V54" si="145">+AC54/1000</f>
        <v>407.05898278000001</v>
      </c>
      <c r="O54" s="73">
        <f>+AD54/1000</f>
        <v>406.77158966000002</v>
      </c>
      <c r="P54" s="73">
        <f t="shared" si="145"/>
        <v>411.03214056000002</v>
      </c>
      <c r="Q54" s="73">
        <f t="shared" si="145"/>
        <v>405.56847259</v>
      </c>
      <c r="R54" s="73">
        <f t="shared" si="145"/>
        <v>397.43942828000002</v>
      </c>
      <c r="S54" s="73">
        <f t="shared" si="145"/>
        <v>388.96541807</v>
      </c>
      <c r="T54" s="73">
        <f t="shared" si="145"/>
        <v>381.41689808999996</v>
      </c>
      <c r="U54" s="73">
        <f t="shared" si="145"/>
        <v>371.84657497000001</v>
      </c>
      <c r="V54" s="74">
        <f t="shared" si="145"/>
        <v>361.82735833999999</v>
      </c>
      <c r="W54" s="15"/>
      <c r="X54" s="38"/>
      <c r="Y54" s="38"/>
      <c r="Z54" s="38"/>
      <c r="AA54" s="87">
        <v>395372.26494000002</v>
      </c>
      <c r="AB54" s="88">
        <v>403475.41343999997</v>
      </c>
      <c r="AC54" s="88">
        <v>407058.98278000002</v>
      </c>
      <c r="AD54" s="88">
        <v>406771.58966</v>
      </c>
      <c r="AE54" s="88">
        <v>411032.14056000003</v>
      </c>
      <c r="AF54" s="88">
        <v>405568.47259000002</v>
      </c>
      <c r="AG54" s="88">
        <v>397439.42827999999</v>
      </c>
      <c r="AH54" s="88">
        <v>388965.41807000001</v>
      </c>
      <c r="AI54" s="88">
        <v>381416.89808999997</v>
      </c>
      <c r="AJ54" s="88">
        <v>371846.57497000002</v>
      </c>
      <c r="AK54" s="149">
        <v>361827.35833999998</v>
      </c>
    </row>
    <row r="55" spans="2:45" ht="13.5" thickBot="1">
      <c r="B55" s="28" t="s">
        <v>3</v>
      </c>
      <c r="C55" s="75">
        <v>-8.5582574301551501E-2</v>
      </c>
      <c r="D55" s="75">
        <f t="shared" ref="D55" si="146">(D54-C54)/C54</f>
        <v>1.6532934949814983E-2</v>
      </c>
      <c r="E55" s="75">
        <f t="shared" ref="E55" si="147">(E54-D54)/D54</f>
        <v>1.5722143949985362E-2</v>
      </c>
      <c r="F55" s="75">
        <f t="shared" ref="F55" si="148">(F54-E54)/E54</f>
        <v>-1.0036994131621622E-2</v>
      </c>
      <c r="G55" s="75">
        <f t="shared" ref="G55" si="149">(G54-F54)/F54</f>
        <v>3.7255285359923056E-2</v>
      </c>
      <c r="H55" s="75">
        <f t="shared" ref="H55" si="150">(H54-G54)/G54</f>
        <v>9.5603191272399957E-3</v>
      </c>
      <c r="I55" s="75">
        <f t="shared" ref="I55" si="151">(I54-H54)/H54</f>
        <v>3.8735704471293708E-2</v>
      </c>
      <c r="J55" s="80">
        <f t="shared" ref="J55" si="152">(J54-I54)/I54</f>
        <v>6.9800308694542871E-3</v>
      </c>
      <c r="K55" s="75">
        <f t="shared" ref="K55" si="153">(K54-J54)/J54</f>
        <v>-5.8264119004198971E-2</v>
      </c>
      <c r="L55" s="75">
        <f t="shared" ref="L55" si="154">(L54-K54)/K54</f>
        <v>-4.8112529842302229E-2</v>
      </c>
      <c r="M55" s="75">
        <f t="shared" ref="M55" si="155">(M54-L54)/L54</f>
        <v>2.0494984647518501E-2</v>
      </c>
      <c r="N55" s="75">
        <f t="shared" ref="N55" si="156">(N54-M54)/M54</f>
        <v>8.8817539325304132E-3</v>
      </c>
      <c r="O55" s="75">
        <f t="shared" ref="O55" si="157">(O54-N54)/N54</f>
        <v>-7.060232844813925E-4</v>
      </c>
      <c r="P55" s="75">
        <f t="shared" ref="P55" si="158">(P54-O54)/O54</f>
        <v>1.0474062123072999E-2</v>
      </c>
      <c r="Q55" s="75">
        <f t="shared" ref="Q55" si="159">(Q54-P54)/P54</f>
        <v>-1.3292556544498407E-2</v>
      </c>
      <c r="R55" s="75">
        <f t="shared" ref="R55" si="160">(R54-Q54)/Q54</f>
        <v>-2.0043580454089813E-2</v>
      </c>
      <c r="S55" s="75">
        <f t="shared" ref="S55" si="161">(S54-R54)/R54</f>
        <v>-2.1321513687439165E-2</v>
      </c>
      <c r="T55" s="75">
        <f t="shared" ref="T55" si="162">(T54-S54)/S54</f>
        <v>-1.9406660924909194E-2</v>
      </c>
      <c r="U55" s="75">
        <f t="shared" ref="U55" si="163">(U54-T54)/T54</f>
        <v>-2.5091502678367756E-2</v>
      </c>
      <c r="V55" s="31">
        <f t="shared" ref="V55" si="164">(V54-U54)/U54</f>
        <v>-2.6944490831489712E-2</v>
      </c>
      <c r="W55" s="15"/>
      <c r="X55" s="38"/>
      <c r="Y55" s="38"/>
      <c r="Z55" s="38"/>
      <c r="AB55" s="14">
        <f t="shared" ref="AB55" si="165">AB54/AA54-1</f>
        <v>2.0494984647518644E-2</v>
      </c>
      <c r="AC55" s="14">
        <f t="shared" ref="AC55" si="166">AC54/AB54-1</f>
        <v>8.881753932530323E-3</v>
      </c>
      <c r="AD55" s="14">
        <f>AD54/AC54-1</f>
        <v>-7.0602328448143847E-4</v>
      </c>
      <c r="AE55" s="14">
        <f>AE54/AD54-1</f>
        <v>1.0474062123073002E-2</v>
      </c>
      <c r="AF55" s="14">
        <f>AF54/AE54-1</f>
        <v>-1.3292556544498346E-2</v>
      </c>
      <c r="AG55" s="14">
        <f>AVERAGE(AA55:AF55)</f>
        <v>5.1704441748284371E-3</v>
      </c>
      <c r="AH55" s="14"/>
    </row>
    <row r="56" spans="2:45">
      <c r="X56" s="38"/>
      <c r="Y56" s="38"/>
      <c r="Z56" s="38"/>
    </row>
    <row r="57" spans="2:45">
      <c r="X57" s="38"/>
      <c r="Y57" s="38"/>
      <c r="Z57" s="38"/>
      <c r="AM57" s="2" t="s">
        <v>129</v>
      </c>
    </row>
    <row r="58" spans="2:45" ht="13.5" thickBot="1">
      <c r="B58" s="1" t="s">
        <v>101</v>
      </c>
      <c r="W58" s="15"/>
      <c r="X58" s="38"/>
      <c r="Y58" s="38"/>
      <c r="Z58" s="38"/>
      <c r="AM58" s="2" t="s">
        <v>123</v>
      </c>
      <c r="AN58" s="2">
        <v>31.882929173953315</v>
      </c>
      <c r="AO58" s="2">
        <v>31.87020579268534</v>
      </c>
      <c r="AP58" s="2">
        <v>31.478267247393156</v>
      </c>
      <c r="AQ58" s="2">
        <v>30.738783776744079</v>
      </c>
      <c r="AR58" s="2">
        <v>30.161374185919559</v>
      </c>
    </row>
    <row r="59" spans="2:45" ht="13.5" thickBot="1">
      <c r="B59" s="93" t="s">
        <v>4</v>
      </c>
      <c r="C59" s="141" t="str">
        <f>C53</f>
        <v>15/16</v>
      </c>
      <c r="D59" s="141" t="str">
        <f>D53</f>
        <v>16/17</v>
      </c>
      <c r="E59" s="141" t="str">
        <f t="shared" ref="E59:V59" si="167">E53</f>
        <v>17/18</v>
      </c>
      <c r="F59" s="141" t="str">
        <f t="shared" si="167"/>
        <v>18/19</v>
      </c>
      <c r="G59" s="141" t="str">
        <f t="shared" si="167"/>
        <v>19/20</v>
      </c>
      <c r="H59" s="141" t="str">
        <f t="shared" si="167"/>
        <v>20/21</v>
      </c>
      <c r="I59" s="141" t="str">
        <f t="shared" si="167"/>
        <v>21/22</v>
      </c>
      <c r="J59" s="141" t="str">
        <f t="shared" si="167"/>
        <v>22/23</v>
      </c>
      <c r="K59" s="141" t="str">
        <f t="shared" si="167"/>
        <v>23/24</v>
      </c>
      <c r="L59" s="141" t="str">
        <f t="shared" si="167"/>
        <v>24/25</v>
      </c>
      <c r="M59" s="141" t="str">
        <f t="shared" si="167"/>
        <v>25/26</v>
      </c>
      <c r="N59" s="141" t="str">
        <f t="shared" si="167"/>
        <v>26/27</v>
      </c>
      <c r="O59" s="141" t="str">
        <f t="shared" si="167"/>
        <v>27/28</v>
      </c>
      <c r="P59" s="141" t="str">
        <f t="shared" si="167"/>
        <v>28/29</v>
      </c>
      <c r="Q59" s="141" t="str">
        <f t="shared" si="167"/>
        <v>29/30</v>
      </c>
      <c r="R59" s="141" t="str">
        <f t="shared" si="167"/>
        <v>30/31</v>
      </c>
      <c r="S59" s="141" t="str">
        <f t="shared" si="167"/>
        <v>31/32</v>
      </c>
      <c r="T59" s="141" t="str">
        <f t="shared" si="167"/>
        <v>32/33</v>
      </c>
      <c r="U59" s="141" t="str">
        <f t="shared" si="167"/>
        <v>33/34</v>
      </c>
      <c r="V59" s="141" t="str">
        <f t="shared" si="167"/>
        <v>34/35</v>
      </c>
      <c r="W59" s="15"/>
      <c r="X59" s="38" t="s">
        <v>109</v>
      </c>
      <c r="Y59" s="150" t="s">
        <v>111</v>
      </c>
      <c r="Z59" s="38" t="s">
        <v>134</v>
      </c>
      <c r="AM59" s="2" t="s">
        <v>124</v>
      </c>
      <c r="AN59" s="2">
        <v>39.356477767453868</v>
      </c>
      <c r="AO59" s="2">
        <v>39.356477767453868</v>
      </c>
      <c r="AP59" s="2">
        <v>39.356477767453868</v>
      </c>
      <c r="AQ59" s="2">
        <v>39.356477767453868</v>
      </c>
      <c r="AR59" s="2">
        <v>39.356477767453868</v>
      </c>
    </row>
    <row r="60" spans="2:45" ht="13.5" thickBot="1">
      <c r="B60" s="26" t="s">
        <v>2</v>
      </c>
      <c r="C60" s="54">
        <v>413.11799999999999</v>
      </c>
      <c r="D60" s="54">
        <v>404.87536167000002</v>
      </c>
      <c r="E60" s="54">
        <v>402.96233991999998</v>
      </c>
      <c r="F60" s="3">
        <v>405.38370945999998</v>
      </c>
      <c r="G60" s="3">
        <v>406.56</v>
      </c>
      <c r="H60" s="3">
        <v>410.65697979999999</v>
      </c>
      <c r="I60" s="3">
        <v>409.70771162999995</v>
      </c>
      <c r="J60" s="77">
        <v>412.60016352999992</v>
      </c>
      <c r="K60" s="73">
        <v>389.86127519999997</v>
      </c>
      <c r="L60" s="73">
        <f>+AA60/1000</f>
        <v>386.62450204999999</v>
      </c>
      <c r="M60" s="73">
        <f>+AB60/1000</f>
        <v>391.79246733000002</v>
      </c>
      <c r="N60" s="73">
        <f t="shared" ref="N60:V60" si="168">+AC60/1000</f>
        <v>396.20835717</v>
      </c>
      <c r="O60" s="73">
        <f t="shared" si="168"/>
        <v>396.53016149000001</v>
      </c>
      <c r="P60" s="73">
        <f t="shared" si="168"/>
        <v>400.12563604999997</v>
      </c>
      <c r="Q60" s="73">
        <f t="shared" si="168"/>
        <v>395.31163209000005</v>
      </c>
      <c r="R60" s="73">
        <f t="shared" si="168"/>
        <v>388.32937287000004</v>
      </c>
      <c r="S60" s="73">
        <f t="shared" si="168"/>
        <v>380.06294873000002</v>
      </c>
      <c r="T60" s="73">
        <f t="shared" si="168"/>
        <v>374.08888495999997</v>
      </c>
      <c r="U60" s="73">
        <f t="shared" si="168"/>
        <v>365.61614463000001</v>
      </c>
      <c r="V60" s="74">
        <f t="shared" si="168"/>
        <v>356.41889374000004</v>
      </c>
      <c r="W60" s="15"/>
      <c r="X60" s="38"/>
      <c r="Y60" s="38"/>
      <c r="Z60" s="38"/>
      <c r="AA60" s="87">
        <v>386624.50205000001</v>
      </c>
      <c r="AB60" s="88">
        <v>391792.46733000001</v>
      </c>
      <c r="AC60" s="88">
        <v>396208.35716999997</v>
      </c>
      <c r="AD60" s="88">
        <v>396530.16149000003</v>
      </c>
      <c r="AE60" s="88">
        <v>400125.63604999997</v>
      </c>
      <c r="AF60" s="88">
        <v>395311.63209000003</v>
      </c>
      <c r="AG60" s="88">
        <v>388329.37287000002</v>
      </c>
      <c r="AH60" s="88">
        <v>380062.94873</v>
      </c>
      <c r="AI60" s="88">
        <v>374088.88496</v>
      </c>
      <c r="AJ60" s="88">
        <v>365616.14463</v>
      </c>
      <c r="AK60" s="149">
        <v>356418.89374000003</v>
      </c>
      <c r="AM60" s="2" t="s">
        <v>125</v>
      </c>
      <c r="AN60" s="3">
        <f t="shared" ref="AN60:AS60" si="169">((AN58*AN59)*1000)/3.6</f>
        <v>348555.49810999999</v>
      </c>
      <c r="AO60" s="3">
        <f t="shared" si="169"/>
        <v>348416.40159000002</v>
      </c>
      <c r="AP60" s="3">
        <f t="shared" si="169"/>
        <v>344131.59029999998</v>
      </c>
      <c r="AQ60" s="3">
        <f t="shared" si="169"/>
        <v>336047.29453000001</v>
      </c>
      <c r="AR60" s="3">
        <f t="shared" si="169"/>
        <v>329734.84794000001</v>
      </c>
      <c r="AS60" s="3">
        <f t="shared" si="169"/>
        <v>0</v>
      </c>
    </row>
    <row r="61" spans="2:45" ht="13.5" thickBot="1">
      <c r="B61" s="28" t="s">
        <v>3</v>
      </c>
      <c r="C61" s="75">
        <v>-0.12183643189055218</v>
      </c>
      <c r="D61" s="75">
        <f t="shared" ref="D61" si="170">(D60-C60)/C60</f>
        <v>-1.9952261411993612E-2</v>
      </c>
      <c r="E61" s="75">
        <f t="shared" ref="E61" si="171">(E60-D60)/D60</f>
        <v>-4.7249645967819588E-3</v>
      </c>
      <c r="F61" s="75">
        <f t="shared" ref="F61" si="172">(F60-E60)/E60</f>
        <v>6.008922671237006E-3</v>
      </c>
      <c r="G61" s="75">
        <f t="shared" ref="G61" si="173">(G60-F60)/F60</f>
        <v>2.9016719531402184E-3</v>
      </c>
      <c r="H61" s="75">
        <f t="shared" ref="H61" si="174">(H60-G60)/G60</f>
        <v>1.0077183687524562E-2</v>
      </c>
      <c r="I61" s="75">
        <f t="shared" ref="I61" si="175">(I60-H60)/H60</f>
        <v>-2.3115841607327745E-3</v>
      </c>
      <c r="J61" s="80">
        <f t="shared" ref="J61" si="176">(J60-I60)/I60</f>
        <v>7.0597936477507488E-3</v>
      </c>
      <c r="K61" s="75">
        <f t="shared" ref="K61" si="177">(K60-J60)/J60</f>
        <v>-5.5111195631764746E-2</v>
      </c>
      <c r="L61" s="75">
        <f t="shared" ref="L61" si="178">(L60-K60)/K60</f>
        <v>-8.3023715252034253E-3</v>
      </c>
      <c r="M61" s="75">
        <f t="shared" ref="M61" si="179">(M60-L60)/L60</f>
        <v>1.3366885059270476E-2</v>
      </c>
      <c r="N61" s="75">
        <f t="shared" ref="N61" si="180">(N60-M60)/M60</f>
        <v>1.1270992191589405E-2</v>
      </c>
      <c r="O61" s="75">
        <f t="shared" ref="O61" si="181">(O60-N60)/N60</f>
        <v>8.1220982388803271E-4</v>
      </c>
      <c r="P61" s="75">
        <f t="shared" ref="P61" si="182">(P60-O60)/O60</f>
        <v>9.0673419305346593E-3</v>
      </c>
      <c r="Q61" s="75">
        <f t="shared" ref="Q61" si="183">(Q60-P60)/P60</f>
        <v>-1.2031231009148241E-2</v>
      </c>
      <c r="R61" s="75">
        <f t="shared" ref="R61" si="184">(R60-Q60)/Q60</f>
        <v>-1.7662670797428906E-2</v>
      </c>
      <c r="S61" s="75">
        <f t="shared" ref="S61" si="185">(S60-R60)/R60</f>
        <v>-2.1287146215353003E-2</v>
      </c>
      <c r="T61" s="75">
        <f t="shared" ref="T61" si="186">(T60-S60)/S60</f>
        <v>-1.5718616586969832E-2</v>
      </c>
      <c r="U61" s="75">
        <f t="shared" ref="U61" si="187">(U60-T60)/T60</f>
        <v>-2.2649003139737566E-2</v>
      </c>
      <c r="V61" s="31">
        <f t="shared" ref="V61" si="188">(V60-U60)/U60</f>
        <v>-2.5155483490225772E-2</v>
      </c>
      <c r="W61" s="15"/>
      <c r="X61" s="38"/>
      <c r="Y61" s="38"/>
      <c r="Z61" s="38"/>
      <c r="AB61" s="14">
        <f t="shared" ref="AB61" si="189">AB60/AA60-1</f>
        <v>1.3366885059270306E-2</v>
      </c>
      <c r="AC61" s="14">
        <f t="shared" ref="AC61" si="190">AC60/AB60-1</f>
        <v>1.1270992191589446E-2</v>
      </c>
      <c r="AD61" s="14">
        <f>AD60/AC60-1</f>
        <v>8.1220982388807705E-4</v>
      </c>
      <c r="AE61" s="14">
        <f>AE60/AD60-1</f>
        <v>9.0673419305347114E-3</v>
      </c>
      <c r="AF61" s="14">
        <f>AF60/AE60-1</f>
        <v>-1.2031231009148269E-2</v>
      </c>
      <c r="AG61" s="14">
        <f>AVERAGE(AA61:AF61)</f>
        <v>4.497239599226854E-3</v>
      </c>
      <c r="AH61" s="14"/>
      <c r="AM61" s="2" t="s">
        <v>126</v>
      </c>
      <c r="AN61" s="3">
        <f>((AN58*AN59)*100)/3.6</f>
        <v>34855.549810999997</v>
      </c>
      <c r="AO61" s="3">
        <f t="shared" ref="AO61:AS61" si="191">((AO58*AO59)*100)/3.6</f>
        <v>34841.640159000002</v>
      </c>
      <c r="AP61" s="3">
        <f t="shared" si="191"/>
        <v>34413.159030000003</v>
      </c>
      <c r="AQ61" s="3">
        <f t="shared" si="191"/>
        <v>33604.729453</v>
      </c>
      <c r="AR61" s="3">
        <f t="shared" si="191"/>
        <v>32973.484793999996</v>
      </c>
      <c r="AS61" s="3">
        <f t="shared" si="191"/>
        <v>0</v>
      </c>
    </row>
    <row r="62" spans="2:45">
      <c r="W62" s="15"/>
      <c r="X62" s="38"/>
      <c r="Y62" s="38"/>
      <c r="Z62" s="38"/>
    </row>
    <row r="63" spans="2:45">
      <c r="W63" s="15"/>
      <c r="X63" s="38"/>
      <c r="Y63" s="38"/>
      <c r="Z63" s="38"/>
    </row>
    <row r="64" spans="2:45" ht="13.5" thickBot="1">
      <c r="B64" s="1" t="s">
        <v>82</v>
      </c>
      <c r="W64" s="15"/>
      <c r="X64" s="38"/>
      <c r="Y64" s="38"/>
      <c r="Z64" s="38"/>
    </row>
    <row r="65" spans="2:37" ht="13.5" thickBot="1">
      <c r="B65" s="93" t="s">
        <v>4</v>
      </c>
      <c r="C65" s="141" t="str">
        <f>C59</f>
        <v>15/16</v>
      </c>
      <c r="D65" s="141" t="str">
        <f>D59</f>
        <v>16/17</v>
      </c>
      <c r="E65" s="141" t="str">
        <f t="shared" ref="E65:V65" si="192">E59</f>
        <v>17/18</v>
      </c>
      <c r="F65" s="141" t="str">
        <f t="shared" si="192"/>
        <v>18/19</v>
      </c>
      <c r="G65" s="141" t="str">
        <f t="shared" si="192"/>
        <v>19/20</v>
      </c>
      <c r="H65" s="141" t="str">
        <f t="shared" si="192"/>
        <v>20/21</v>
      </c>
      <c r="I65" s="141" t="str">
        <f t="shared" si="192"/>
        <v>21/22</v>
      </c>
      <c r="J65" s="141" t="str">
        <f t="shared" si="192"/>
        <v>22/23</v>
      </c>
      <c r="K65" s="141" t="str">
        <f t="shared" si="192"/>
        <v>23/24</v>
      </c>
      <c r="L65" s="141" t="str">
        <f t="shared" si="192"/>
        <v>24/25</v>
      </c>
      <c r="M65" s="141" t="str">
        <f t="shared" si="192"/>
        <v>25/26</v>
      </c>
      <c r="N65" s="141" t="str">
        <f t="shared" si="192"/>
        <v>26/27</v>
      </c>
      <c r="O65" s="141" t="str">
        <f t="shared" si="192"/>
        <v>27/28</v>
      </c>
      <c r="P65" s="141" t="str">
        <f t="shared" si="192"/>
        <v>28/29</v>
      </c>
      <c r="Q65" s="141" t="str">
        <f t="shared" si="192"/>
        <v>29/30</v>
      </c>
      <c r="R65" s="141" t="str">
        <f t="shared" si="192"/>
        <v>30/31</v>
      </c>
      <c r="S65" s="141" t="str">
        <f t="shared" si="192"/>
        <v>31/32</v>
      </c>
      <c r="T65" s="141" t="str">
        <f t="shared" si="192"/>
        <v>32/33</v>
      </c>
      <c r="U65" s="141" t="str">
        <f t="shared" si="192"/>
        <v>33/34</v>
      </c>
      <c r="V65" s="141" t="str">
        <f t="shared" si="192"/>
        <v>34/35</v>
      </c>
      <c r="W65" s="15"/>
      <c r="X65" s="38" t="s">
        <v>109</v>
      </c>
      <c r="Y65" s="150" t="s">
        <v>111</v>
      </c>
      <c r="Z65" s="38" t="s">
        <v>133</v>
      </c>
    </row>
    <row r="66" spans="2:37" ht="13.5" thickBot="1">
      <c r="B66" s="26" t="s">
        <v>2</v>
      </c>
      <c r="C66" s="54">
        <v>480.08800000000002</v>
      </c>
      <c r="D66" s="54">
        <v>471.95849047999997</v>
      </c>
      <c r="E66" s="54">
        <v>479.33122458999998</v>
      </c>
      <c r="F66" s="3">
        <v>474.50718543999994</v>
      </c>
      <c r="G66" s="3">
        <v>475.03500000000008</v>
      </c>
      <c r="H66" s="3">
        <v>479.93664360000002</v>
      </c>
      <c r="I66" s="3">
        <v>504.17099917999997</v>
      </c>
      <c r="J66" s="77">
        <v>511.44820616999999</v>
      </c>
      <c r="K66" s="73">
        <v>456.61603872999996</v>
      </c>
      <c r="L66" s="73">
        <f>+AA66/1000</f>
        <v>454.62324933000002</v>
      </c>
      <c r="M66" s="73">
        <f>+AB66/1000</f>
        <v>462.47310431</v>
      </c>
      <c r="N66" s="73">
        <f t="shared" ref="N66:V66" si="193">+AC66/1000</f>
        <v>467.12293007</v>
      </c>
      <c r="O66" s="73">
        <f t="shared" si="193"/>
        <v>467.86845797000001</v>
      </c>
      <c r="P66" s="73">
        <f t="shared" si="193"/>
        <v>472.18419427999999</v>
      </c>
      <c r="Q66" s="73">
        <f t="shared" si="193"/>
        <v>466.91019173000001</v>
      </c>
      <c r="R66" s="73">
        <f t="shared" si="193"/>
        <v>458.18154220999998</v>
      </c>
      <c r="S66" s="73">
        <f t="shared" si="193"/>
        <v>448.83180942000001</v>
      </c>
      <c r="T66" s="73">
        <f t="shared" si="193"/>
        <v>439.8924902</v>
      </c>
      <c r="U66" s="73">
        <f t="shared" si="193"/>
        <v>429.66357714000003</v>
      </c>
      <c r="V66" s="74">
        <f t="shared" si="193"/>
        <v>418.23436790999995</v>
      </c>
      <c r="W66" s="15"/>
      <c r="X66" s="38"/>
      <c r="Y66" s="38"/>
      <c r="Z66" s="38"/>
      <c r="AA66" s="87">
        <v>454623.24933000002</v>
      </c>
      <c r="AB66" s="88">
        <v>462473.10431000002</v>
      </c>
      <c r="AC66" s="88">
        <v>467122.93007</v>
      </c>
      <c r="AD66" s="88">
        <v>467868.45796999999</v>
      </c>
      <c r="AE66" s="88">
        <v>472184.19428</v>
      </c>
      <c r="AF66" s="88">
        <v>466910.19173000002</v>
      </c>
      <c r="AG66" s="88">
        <v>458181.54220999999</v>
      </c>
      <c r="AH66" s="88">
        <v>448831.80942000001</v>
      </c>
      <c r="AI66" s="88">
        <v>439892.4902</v>
      </c>
      <c r="AJ66" s="88">
        <v>429663.57714000001</v>
      </c>
      <c r="AK66" s="149">
        <v>418234.36790999997</v>
      </c>
    </row>
    <row r="67" spans="2:37" ht="13.5" thickBot="1">
      <c r="B67" s="28" t="s">
        <v>3</v>
      </c>
      <c r="C67" s="75">
        <v>-7.3239284363007404E-2</v>
      </c>
      <c r="D67" s="75">
        <f t="shared" ref="D67" si="194">(D66-C66)/C66</f>
        <v>-1.6933373714819067E-2</v>
      </c>
      <c r="E67" s="75">
        <f t="shared" ref="E67" si="195">(E66-D66)/D66</f>
        <v>1.5621573207638781E-2</v>
      </c>
      <c r="F67" s="75">
        <f t="shared" ref="F67" si="196">(F66-E66)/E66</f>
        <v>-1.0064103698077077E-2</v>
      </c>
      <c r="G67" s="75">
        <f t="shared" ref="G67" si="197">(G66-F66)/F66</f>
        <v>1.1123426076482012E-3</v>
      </c>
      <c r="H67" s="75">
        <f t="shared" ref="H67" si="198">(H66-G66)/G66</f>
        <v>1.0318489374467023E-2</v>
      </c>
      <c r="I67" s="75">
        <f t="shared" ref="I67" si="199">(I66-H66)/H66</f>
        <v>5.0494905740512498E-2</v>
      </c>
      <c r="J67" s="80">
        <f t="shared" ref="J67" si="200">(J66-I66)/I66</f>
        <v>1.443400552954436E-2</v>
      </c>
      <c r="K67" s="75">
        <f t="shared" ref="K67" si="201">(K66-J66)/J66</f>
        <v>-0.1072096192312666</v>
      </c>
      <c r="L67" s="75">
        <f t="shared" ref="L67" si="202">(L66-K66)/K66</f>
        <v>-4.3642562480777965E-3</v>
      </c>
      <c r="M67" s="75">
        <f t="shared" ref="M67" si="203">(M66-L66)/L66</f>
        <v>1.7266725781333623E-2</v>
      </c>
      <c r="N67" s="75">
        <f t="shared" ref="N67" si="204">(N66-M66)/M66</f>
        <v>1.0054262002841095E-2</v>
      </c>
      <c r="O67" s="75">
        <f t="shared" ref="O67" si="205">(O66-N66)/N66</f>
        <v>1.5959993654952741E-3</v>
      </c>
      <c r="P67" s="75">
        <f t="shared" ref="P67" si="206">(P66-O66)/O66</f>
        <v>9.2242514674428094E-3</v>
      </c>
      <c r="Q67" s="75">
        <f t="shared" ref="Q67" si="207">(Q66-P66)/P66</f>
        <v>-1.1169375455360018E-2</v>
      </c>
      <c r="R67" s="75">
        <f t="shared" ref="R67" si="208">(R66-Q66)/Q66</f>
        <v>-1.8694493447783952E-2</v>
      </c>
      <c r="S67" s="75">
        <f t="shared" ref="S67" si="209">(S66-R66)/R66</f>
        <v>-2.0406175126353444E-2</v>
      </c>
      <c r="T67" s="75">
        <f t="shared" ref="T67" si="210">(T66-S66)/S66</f>
        <v>-1.9916857567541375E-2</v>
      </c>
      <c r="U67" s="75">
        <f t="shared" ref="U67" si="211">(U66-T66)/T66</f>
        <v>-2.3253211382056844E-2</v>
      </c>
      <c r="V67" s="31">
        <f t="shared" ref="V67" si="212">(V66-U66)/U66</f>
        <v>-2.6600367911278715E-2</v>
      </c>
      <c r="W67" s="15"/>
      <c r="X67" s="38"/>
      <c r="Y67" s="38"/>
      <c r="Z67" s="38"/>
      <c r="AB67" s="14">
        <f t="shared" ref="AB67" si="213">AB66/AA66-1</f>
        <v>1.7266725781333703E-2</v>
      </c>
      <c r="AC67" s="14">
        <f t="shared" ref="AC67" si="214">AC66/AB66-1</f>
        <v>1.0054262002840986E-2</v>
      </c>
      <c r="AD67" s="14">
        <f>AD66/AC66-1</f>
        <v>1.5959993654952598E-3</v>
      </c>
      <c r="AE67" s="14">
        <f>AE66/AD66-1</f>
        <v>9.2242514674427678E-3</v>
      </c>
      <c r="AF67" s="14">
        <f>AF66/AE66-1</f>
        <v>-1.1169375455360009E-2</v>
      </c>
      <c r="AG67" s="14">
        <f>AVERAGE(AA67:AF67)</f>
        <v>5.3943726323505414E-3</v>
      </c>
      <c r="AH67" s="14"/>
    </row>
    <row r="68" spans="2:37">
      <c r="C68" s="15"/>
      <c r="D68" s="15"/>
      <c r="E68" s="15"/>
      <c r="F68" s="15"/>
      <c r="G68" s="15"/>
      <c r="H68" s="15"/>
      <c r="I68" s="15"/>
      <c r="J68" s="81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38"/>
      <c r="Y68" s="38"/>
      <c r="Z68" s="38"/>
    </row>
    <row r="69" spans="2:37">
      <c r="W69" s="15"/>
      <c r="X69" s="38"/>
      <c r="Y69" s="38"/>
      <c r="Z69" s="38"/>
    </row>
    <row r="70" spans="2:37" ht="13.5" thickBot="1">
      <c r="B70" s="1" t="s">
        <v>83</v>
      </c>
      <c r="W70" s="15"/>
      <c r="X70" s="38"/>
      <c r="Y70" s="38"/>
      <c r="Z70" s="38"/>
      <c r="AB70" s="2"/>
    </row>
    <row r="71" spans="2:37" ht="13.5" thickBot="1">
      <c r="B71" s="93" t="s">
        <v>4</v>
      </c>
      <c r="C71" s="141" t="str">
        <f>C65</f>
        <v>15/16</v>
      </c>
      <c r="D71" s="141" t="str">
        <f>D65</f>
        <v>16/17</v>
      </c>
      <c r="E71" s="141" t="str">
        <f t="shared" ref="E71:V71" si="215">E65</f>
        <v>17/18</v>
      </c>
      <c r="F71" s="141" t="str">
        <f t="shared" si="215"/>
        <v>18/19</v>
      </c>
      <c r="G71" s="141" t="str">
        <f t="shared" si="215"/>
        <v>19/20</v>
      </c>
      <c r="H71" s="141" t="str">
        <f t="shared" si="215"/>
        <v>20/21</v>
      </c>
      <c r="I71" s="141" t="str">
        <f t="shared" si="215"/>
        <v>21/22</v>
      </c>
      <c r="J71" s="141" t="str">
        <f t="shared" si="215"/>
        <v>22/23</v>
      </c>
      <c r="K71" s="141" t="str">
        <f t="shared" si="215"/>
        <v>23/24</v>
      </c>
      <c r="L71" s="141" t="str">
        <f t="shared" si="215"/>
        <v>24/25</v>
      </c>
      <c r="M71" s="141" t="str">
        <f t="shared" si="215"/>
        <v>25/26</v>
      </c>
      <c r="N71" s="141" t="str">
        <f t="shared" si="215"/>
        <v>26/27</v>
      </c>
      <c r="O71" s="141" t="str">
        <f t="shared" si="215"/>
        <v>27/28</v>
      </c>
      <c r="P71" s="141" t="str">
        <f t="shared" si="215"/>
        <v>28/29</v>
      </c>
      <c r="Q71" s="141" t="str">
        <f t="shared" si="215"/>
        <v>29/30</v>
      </c>
      <c r="R71" s="141" t="str">
        <f t="shared" si="215"/>
        <v>30/31</v>
      </c>
      <c r="S71" s="141" t="str">
        <f t="shared" si="215"/>
        <v>31/32</v>
      </c>
      <c r="T71" s="141" t="str">
        <f t="shared" si="215"/>
        <v>32/33</v>
      </c>
      <c r="U71" s="141" t="str">
        <f t="shared" si="215"/>
        <v>33/34</v>
      </c>
      <c r="V71" s="141" t="str">
        <f t="shared" si="215"/>
        <v>34/35</v>
      </c>
      <c r="W71" s="15"/>
      <c r="X71" s="38" t="s">
        <v>109</v>
      </c>
      <c r="Y71" s="150" t="s">
        <v>111</v>
      </c>
      <c r="Z71" s="38" t="s">
        <v>132</v>
      </c>
      <c r="AB71" s="2"/>
    </row>
    <row r="72" spans="2:37" ht="13.5" thickBot="1">
      <c r="B72" s="26" t="s">
        <v>2</v>
      </c>
      <c r="C72" s="54">
        <v>347.416</v>
      </c>
      <c r="D72" s="54">
        <v>348.35508490000001</v>
      </c>
      <c r="E72" s="54">
        <v>351.94583661000001</v>
      </c>
      <c r="F72" s="3">
        <v>353.20584421000001</v>
      </c>
      <c r="G72" s="3">
        <v>366.63</v>
      </c>
      <c r="H72" s="3">
        <v>370.04908270722194</v>
      </c>
      <c r="I72" s="3">
        <v>368.03416726020998</v>
      </c>
      <c r="J72" s="77">
        <v>370.54602394999995</v>
      </c>
      <c r="K72" s="73">
        <v>335.14174509999998</v>
      </c>
      <c r="L72" s="73">
        <f>+AA72/1000</f>
        <v>337.11413205999997</v>
      </c>
      <c r="M72" s="73">
        <f>+AB72/1000</f>
        <v>342.47125396000001</v>
      </c>
      <c r="N72" s="73">
        <f t="shared" ref="N72:V72" si="216">+AC72/1000</f>
        <v>346.43603112</v>
      </c>
      <c r="O72" s="73">
        <f t="shared" si="216"/>
        <v>346.54964987</v>
      </c>
      <c r="P72" s="73">
        <f t="shared" si="216"/>
        <v>350.56750001999995</v>
      </c>
      <c r="Q72" s="73">
        <f t="shared" si="216"/>
        <v>346.15397067000004</v>
      </c>
      <c r="R72" s="73">
        <f t="shared" si="216"/>
        <v>339.62259965999999</v>
      </c>
      <c r="S72" s="73">
        <f t="shared" si="216"/>
        <v>332.53371324999995</v>
      </c>
      <c r="T72" s="73">
        <f t="shared" si="216"/>
        <v>327.00312498</v>
      </c>
      <c r="U72" s="73">
        <f t="shared" si="216"/>
        <v>319.54580004000002</v>
      </c>
      <c r="V72" s="74">
        <f t="shared" si="216"/>
        <v>311.89064991999999</v>
      </c>
      <c r="W72" s="15"/>
      <c r="X72" s="1"/>
      <c r="AA72" s="87">
        <v>337114.13205999997</v>
      </c>
      <c r="AB72" s="88">
        <v>342471.25396</v>
      </c>
      <c r="AC72" s="88">
        <v>346436.03112</v>
      </c>
      <c r="AD72" s="88">
        <v>346549.64987000002</v>
      </c>
      <c r="AE72" s="88">
        <v>350567.50001999998</v>
      </c>
      <c r="AF72" s="88">
        <v>346153.97067000001</v>
      </c>
      <c r="AG72" s="88">
        <v>339622.59966000001</v>
      </c>
      <c r="AH72" s="88">
        <v>332533.71324999997</v>
      </c>
      <c r="AI72" s="88">
        <v>327003.12498000002</v>
      </c>
      <c r="AJ72" s="88">
        <v>319545.80004</v>
      </c>
      <c r="AK72" s="149">
        <v>311890.64992</v>
      </c>
    </row>
    <row r="73" spans="2:37" ht="13.5" thickBot="1">
      <c r="B73" s="28" t="s">
        <v>3</v>
      </c>
      <c r="C73" s="75">
        <v>-8.4636888435707505E-2</v>
      </c>
      <c r="D73" s="75">
        <f t="shared" ref="D73" si="217">(D72-C72)/C72</f>
        <v>2.7030559905128482E-3</v>
      </c>
      <c r="E73" s="75">
        <f t="shared" ref="E73" si="218">(E72-D72)/D72</f>
        <v>1.0307734451560481E-2</v>
      </c>
      <c r="F73" s="75">
        <f t="shared" ref="F73" si="219">(F72-E72)/E72</f>
        <v>3.5801179298968109E-3</v>
      </c>
      <c r="G73" s="75">
        <f t="shared" ref="G73" si="220">(G72-F72)/F72</f>
        <v>3.8006607223686248E-2</v>
      </c>
      <c r="H73" s="75">
        <f t="shared" ref="H73" si="221">(H72-G72)/G72</f>
        <v>9.3257035900552229E-3</v>
      </c>
      <c r="I73" s="75">
        <f t="shared" ref="I73" si="222">(I72-H72)/H72</f>
        <v>-5.4449951132729425E-3</v>
      </c>
      <c r="J73" s="80">
        <f t="shared" ref="J73" si="223">(J72-I72)/I72</f>
        <v>6.8250638479823962E-3</v>
      </c>
      <c r="K73" s="75">
        <f t="shared" ref="K73" si="224">(K72-J72)/J72</f>
        <v>-9.5546238690115554E-2</v>
      </c>
      <c r="L73" s="75">
        <f t="shared" ref="L73" si="225">(L72-K72)/K72</f>
        <v>5.8852321110026782E-3</v>
      </c>
      <c r="M73" s="75">
        <f t="shared" ref="M73" si="226">(M72-L72)/L72</f>
        <v>1.5891122295183316E-2</v>
      </c>
      <c r="N73" s="75">
        <f t="shared" ref="N73" si="227">(N72-M72)/M72</f>
        <v>1.1576963363071228E-2</v>
      </c>
      <c r="O73" s="75">
        <f t="shared" ref="O73" si="228">(O72-N72)/N72</f>
        <v>3.27964587380476E-4</v>
      </c>
      <c r="P73" s="75">
        <f t="shared" ref="P73" si="229">(P72-O72)/O72</f>
        <v>1.159386584723765E-2</v>
      </c>
      <c r="Q73" s="75">
        <f t="shared" ref="Q73" si="230">(Q72-P72)/P72</f>
        <v>-1.2589670604799721E-2</v>
      </c>
      <c r="R73" s="75">
        <f t="shared" ref="R73" si="231">(R72-Q72)/Q72</f>
        <v>-1.8868398352785656E-2</v>
      </c>
      <c r="S73" s="75">
        <f t="shared" ref="S73" si="232">(S72-R72)/R72</f>
        <v>-2.0872834779242629E-2</v>
      </c>
      <c r="T73" s="75">
        <f t="shared" ref="T73" si="233">(T72-S72)/S72</f>
        <v>-1.663166184248524E-2</v>
      </c>
      <c r="U73" s="75">
        <f t="shared" ref="U73" si="234">(U72-T72)/T72</f>
        <v>-2.28050571090294E-2</v>
      </c>
      <c r="V73" s="31">
        <f t="shared" ref="V73" si="235">(V72-U72)/U72</f>
        <v>-2.395634716225898E-2</v>
      </c>
      <c r="W73" s="15"/>
      <c r="AB73" s="14">
        <f t="shared" ref="AB73" si="236">AB72/AA72-1</f>
        <v>1.5891122295183191E-2</v>
      </c>
      <c r="AC73" s="14">
        <f t="shared" ref="AC73" si="237">AC72/AB72-1</f>
        <v>1.1576963363071346E-2</v>
      </c>
      <c r="AD73" s="14">
        <f>AD72/AC72-1</f>
        <v>3.2796458738060252E-4</v>
      </c>
      <c r="AE73" s="14">
        <f>AE72/AD72-1</f>
        <v>1.159386584723765E-2</v>
      </c>
      <c r="AF73" s="14">
        <f>AF72/AE72-1</f>
        <v>-1.2589670604799874E-2</v>
      </c>
      <c r="AG73" s="14">
        <f>AVERAGE(AA73:AF73)</f>
        <v>5.3600490976145835E-3</v>
      </c>
      <c r="AH73" s="14"/>
    </row>
    <row r="74" spans="2:37">
      <c r="C74" s="15"/>
      <c r="D74" s="15"/>
      <c r="E74" s="15"/>
      <c r="F74" s="15"/>
      <c r="G74" s="15"/>
      <c r="H74" s="15"/>
      <c r="I74" s="15"/>
      <c r="J74" s="81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</row>
    <row r="75" spans="2:37">
      <c r="W75" s="15"/>
    </row>
    <row r="76" spans="2:37" ht="13.5" thickBot="1">
      <c r="B76" s="1" t="s">
        <v>118</v>
      </c>
      <c r="W76" s="15"/>
    </row>
    <row r="77" spans="2:37" ht="13.5" thickBot="1">
      <c r="B77" s="93" t="s">
        <v>4</v>
      </c>
      <c r="C77" s="141" t="str">
        <f>C71</f>
        <v>15/16</v>
      </c>
      <c r="D77" s="141" t="str">
        <f>D71</f>
        <v>16/17</v>
      </c>
      <c r="E77" s="141" t="str">
        <f t="shared" ref="E77:V77" si="238">E71</f>
        <v>17/18</v>
      </c>
      <c r="F77" s="141" t="str">
        <f t="shared" si="238"/>
        <v>18/19</v>
      </c>
      <c r="G77" s="141" t="str">
        <f t="shared" si="238"/>
        <v>19/20</v>
      </c>
      <c r="H77" s="141" t="str">
        <f t="shared" si="238"/>
        <v>20/21</v>
      </c>
      <c r="I77" s="141" t="str">
        <f t="shared" si="238"/>
        <v>21/22</v>
      </c>
      <c r="J77" s="141" t="str">
        <f t="shared" si="238"/>
        <v>22/23</v>
      </c>
      <c r="K77" s="141" t="str">
        <f t="shared" si="238"/>
        <v>23/24</v>
      </c>
      <c r="L77" s="141" t="str">
        <f t="shared" si="238"/>
        <v>24/25</v>
      </c>
      <c r="M77" s="141" t="str">
        <f t="shared" si="238"/>
        <v>25/26</v>
      </c>
      <c r="N77" s="141" t="str">
        <f t="shared" si="238"/>
        <v>26/27</v>
      </c>
      <c r="O77" s="141" t="str">
        <f t="shared" si="238"/>
        <v>27/28</v>
      </c>
      <c r="P77" s="141" t="str">
        <f t="shared" si="238"/>
        <v>28/29</v>
      </c>
      <c r="Q77" s="141" t="str">
        <f t="shared" si="238"/>
        <v>29/30</v>
      </c>
      <c r="R77" s="141" t="str">
        <f t="shared" si="238"/>
        <v>30/31</v>
      </c>
      <c r="S77" s="141" t="str">
        <f t="shared" si="238"/>
        <v>31/32</v>
      </c>
      <c r="T77" s="141" t="str">
        <f t="shared" si="238"/>
        <v>32/33</v>
      </c>
      <c r="U77" s="141" t="str">
        <f t="shared" si="238"/>
        <v>33/34</v>
      </c>
      <c r="V77" s="141" t="str">
        <f t="shared" si="238"/>
        <v>34/35</v>
      </c>
      <c r="W77" s="15"/>
    </row>
    <row r="78" spans="2:37">
      <c r="B78" s="26" t="s">
        <v>2</v>
      </c>
      <c r="C78" s="54">
        <f>C48+C54+C60+C66+C72</f>
        <v>1958.7719999999999</v>
      </c>
      <c r="D78" s="54">
        <f t="shared" ref="D78:V78" si="239">D48+D54+D60+D66+D72</f>
        <v>1943.0958794200001</v>
      </c>
      <c r="E78" s="54">
        <f t="shared" si="239"/>
        <v>1962.14419731</v>
      </c>
      <c r="F78" s="3">
        <f t="shared" si="239"/>
        <v>1963.3549953199999</v>
      </c>
      <c r="G78" s="3">
        <f t="shared" si="239"/>
        <v>1995.4549999999999</v>
      </c>
      <c r="H78" s="3">
        <f t="shared" si="239"/>
        <v>2014.4124724770963</v>
      </c>
      <c r="I78" s="3">
        <f t="shared" si="239"/>
        <v>2059.7232817502095</v>
      </c>
      <c r="J78" s="77">
        <f t="shared" si="239"/>
        <v>2082.2019633366663</v>
      </c>
      <c r="K78" s="73">
        <f t="shared" si="239"/>
        <v>1910.0987749899998</v>
      </c>
      <c r="L78" s="73">
        <f t="shared" si="239"/>
        <v>1882.8200985500002</v>
      </c>
      <c r="M78" s="73">
        <f t="shared" si="239"/>
        <v>1913.4621630000001</v>
      </c>
      <c r="N78" s="73">
        <f t="shared" si="239"/>
        <v>1933.69796776</v>
      </c>
      <c r="O78" s="73">
        <f t="shared" si="239"/>
        <v>1935.1725216</v>
      </c>
      <c r="P78" s="73">
        <f t="shared" si="239"/>
        <v>1954.3676363399998</v>
      </c>
      <c r="Q78" s="73">
        <f t="shared" si="239"/>
        <v>1930.54965724</v>
      </c>
      <c r="R78" s="73">
        <f t="shared" si="239"/>
        <v>1894.88186387</v>
      </c>
      <c r="S78" s="73">
        <f t="shared" si="239"/>
        <v>1855.2157667299998</v>
      </c>
      <c r="T78" s="73">
        <f t="shared" si="239"/>
        <v>1821.9997927099998</v>
      </c>
      <c r="U78" s="73">
        <f t="shared" si="239"/>
        <v>1779.53414944</v>
      </c>
      <c r="V78" s="74">
        <f t="shared" si="239"/>
        <v>1733.2357607500001</v>
      </c>
      <c r="W78" s="15"/>
    </row>
    <row r="79" spans="2:37" ht="13.5" thickBot="1">
      <c r="B79" s="28" t="s">
        <v>3</v>
      </c>
      <c r="C79" s="75">
        <v>-9.4379506090417259E-2</v>
      </c>
      <c r="D79" s="75">
        <f t="shared" ref="D79" si="240">(D78-C78)/C78</f>
        <v>-8.0030348504062047E-3</v>
      </c>
      <c r="E79" s="75">
        <f t="shared" ref="E79" si="241">(E78-D78)/D78</f>
        <v>9.8030766735430937E-3</v>
      </c>
      <c r="F79" s="75">
        <f t="shared" ref="F79" si="242">(F78-E78)/E78</f>
        <v>6.1707901573182272E-4</v>
      </c>
      <c r="G79" s="75">
        <f t="shared" ref="G79" si="243">(G78-F78)/F78</f>
        <v>1.6349567325580936E-2</v>
      </c>
      <c r="H79" s="75">
        <f t="shared" ref="H79" si="244">(H78-G78)/G78</f>
        <v>9.500325728766832E-3</v>
      </c>
      <c r="I79" s="75">
        <f t="shared" ref="I79" si="245">(I78-H78)/H78</f>
        <v>2.2493312512801827E-2</v>
      </c>
      <c r="J79" s="80">
        <f t="shared" ref="J79" si="246">(J78-I78)/I78</f>
        <v>1.0913447347818473E-2</v>
      </c>
      <c r="K79" s="75">
        <f t="shared" ref="K79" si="247">(K78-J78)/J78</f>
        <v>-8.2654416515329884E-2</v>
      </c>
      <c r="L79" s="75">
        <f t="shared" ref="L79" si="248">(L78-K78)/K78</f>
        <v>-1.4281290997708947E-2</v>
      </c>
      <c r="M79" s="75">
        <f t="shared" ref="M79" si="249">(M78-L78)/L78</f>
        <v>1.6274557762368275E-2</v>
      </c>
      <c r="N79" s="75">
        <f t="shared" ref="N79" si="250">(N78-M78)/M78</f>
        <v>1.0575492503219064E-2</v>
      </c>
      <c r="O79" s="75">
        <f t="shared" ref="O79" si="251">(O78-N78)/N78</f>
        <v>7.6255644086347415E-4</v>
      </c>
      <c r="P79" s="75">
        <f t="shared" ref="P79" si="252">(P78-O78)/O78</f>
        <v>9.9190715689417008E-3</v>
      </c>
      <c r="Q79" s="75">
        <f t="shared" ref="Q79" si="253">(Q78-P78)/P78</f>
        <v>-1.2187051533765871E-2</v>
      </c>
      <c r="R79" s="75">
        <f t="shared" ref="R79" si="254">(R78-Q78)/Q78</f>
        <v>-1.8475460207012906E-2</v>
      </c>
      <c r="S79" s="75">
        <f t="shared" ref="S79" si="255">(S78-R78)/R78</f>
        <v>-2.0933282383624879E-2</v>
      </c>
      <c r="T79" s="75">
        <f t="shared" ref="T79" si="256">(T78-S78)/S78</f>
        <v>-1.7904102916582256E-2</v>
      </c>
      <c r="U79" s="75">
        <f t="shared" ref="U79" si="257">(U78-T78)/T78</f>
        <v>-2.3307161416762551E-2</v>
      </c>
      <c r="V79" s="31">
        <f t="shared" ref="V79" si="258">(V78-U78)/U78</f>
        <v>-2.6017139769174708E-2</v>
      </c>
      <c r="W79" s="15"/>
    </row>
    <row r="80" spans="2:37">
      <c r="M80" s="15"/>
      <c r="W80" s="15"/>
      <c r="X80" s="1"/>
      <c r="Y80" s="1"/>
      <c r="Z80" s="1"/>
      <c r="AA80" s="1"/>
    </row>
    <row r="81" spans="1:37">
      <c r="W81" s="15"/>
    </row>
    <row r="82" spans="1:37" s="17" customFormat="1">
      <c r="A82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X82" s="2"/>
      <c r="Y82" s="2"/>
      <c r="Z82" s="2"/>
      <c r="AA82" s="2"/>
      <c r="AB82" s="86"/>
      <c r="AC82" s="2"/>
      <c r="AD82" s="2"/>
      <c r="AE82" s="2"/>
      <c r="AF82" s="2"/>
      <c r="AG82" s="2"/>
      <c r="AH82" s="2"/>
      <c r="AI82" s="2"/>
      <c r="AJ82" s="2"/>
      <c r="AK82" s="2"/>
    </row>
    <row r="83" spans="1:37" s="17" customFormat="1">
      <c r="A83"/>
      <c r="B83" s="2"/>
      <c r="C83" s="2"/>
      <c r="D83" s="2"/>
      <c r="E83" s="2"/>
      <c r="F83" s="2"/>
      <c r="G83" s="2"/>
      <c r="H83" s="2"/>
      <c r="I83" s="2"/>
      <c r="J83" s="59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X83" s="2"/>
      <c r="Y83" s="2"/>
      <c r="Z83" s="2"/>
      <c r="AA83" s="2"/>
      <c r="AB83" s="86"/>
      <c r="AC83" s="2"/>
      <c r="AD83" s="2"/>
      <c r="AE83" s="2"/>
      <c r="AF83" s="2"/>
      <c r="AG83" s="2"/>
      <c r="AH83" s="2"/>
      <c r="AI83" s="2"/>
      <c r="AJ83" s="2"/>
      <c r="AK83" s="2"/>
    </row>
    <row r="84" spans="1:37" ht="13.5" thickBot="1">
      <c r="B84" s="1" t="s">
        <v>89</v>
      </c>
    </row>
    <row r="85" spans="1:37" ht="13.5" thickBot="1">
      <c r="B85" s="93" t="s">
        <v>0</v>
      </c>
      <c r="C85" s="94">
        <v>2025</v>
      </c>
      <c r="D85" s="94">
        <v>2026</v>
      </c>
      <c r="E85" s="94">
        <v>2027</v>
      </c>
      <c r="F85" s="94">
        <v>2028</v>
      </c>
      <c r="G85" s="94">
        <v>2029</v>
      </c>
      <c r="H85" s="94">
        <v>2030</v>
      </c>
      <c r="I85" s="94">
        <v>2031</v>
      </c>
      <c r="J85" s="94">
        <v>2032</v>
      </c>
      <c r="K85" s="94">
        <v>2033</v>
      </c>
      <c r="L85" s="95">
        <f>K85+1</f>
        <v>2034</v>
      </c>
      <c r="M85" s="1"/>
      <c r="X85" s="1" t="s">
        <v>109</v>
      </c>
      <c r="Y85" s="1" t="s">
        <v>112</v>
      </c>
    </row>
    <row r="86" spans="1:37">
      <c r="B86" s="26" t="s">
        <v>166</v>
      </c>
      <c r="C86" s="13">
        <v>40.462637887999996</v>
      </c>
      <c r="D86" s="13">
        <v>40.352253119000004</v>
      </c>
      <c r="E86" s="13">
        <v>39.852578899000001</v>
      </c>
      <c r="F86" s="13">
        <v>38.859800258</v>
      </c>
      <c r="G86" s="13">
        <v>38.859800258</v>
      </c>
      <c r="H86" s="13">
        <v>39.842044833999999</v>
      </c>
      <c r="I86" s="13">
        <v>39.488868757999995</v>
      </c>
      <c r="J86" s="13">
        <v>39.076576791000001</v>
      </c>
      <c r="K86" s="13">
        <v>38.649185682000002</v>
      </c>
      <c r="L86" s="32"/>
      <c r="AA86" s="2">
        <v>39426.509749999997</v>
      </c>
      <c r="AB86" s="86">
        <v>40462.637887999997</v>
      </c>
      <c r="AC86" s="2">
        <v>40352.253119000001</v>
      </c>
      <c r="AD86" s="2">
        <v>39852.578899</v>
      </c>
      <c r="AE86" s="2">
        <v>38859.800258000003</v>
      </c>
      <c r="AF86" s="2">
        <v>38859.800258000003</v>
      </c>
      <c r="AG86" s="2">
        <v>39842.044834</v>
      </c>
      <c r="AH86" s="2">
        <v>39488.868757999997</v>
      </c>
      <c r="AI86" s="2">
        <v>39076.576791</v>
      </c>
      <c r="AJ86" s="2">
        <v>38649.185682000003</v>
      </c>
    </row>
    <row r="87" spans="1:37">
      <c r="B87" s="26" t="s">
        <v>170</v>
      </c>
      <c r="C87" s="13">
        <f>M4</f>
        <v>39.641293206</v>
      </c>
      <c r="D87" s="13">
        <f t="shared" ref="D87:L87" si="259">N4</f>
        <v>40.037241203999997</v>
      </c>
      <c r="E87" s="13">
        <f t="shared" si="259"/>
        <v>40.337123253999998</v>
      </c>
      <c r="F87" s="13">
        <f t="shared" si="259"/>
        <v>40.448553453000002</v>
      </c>
      <c r="G87" s="13">
        <f t="shared" si="259"/>
        <v>40.347946262999997</v>
      </c>
      <c r="H87" s="13">
        <f t="shared" si="259"/>
        <v>39.667127454000003</v>
      </c>
      <c r="I87" s="13">
        <f t="shared" si="259"/>
        <v>38.908580330999996</v>
      </c>
      <c r="J87" s="79">
        <f t="shared" si="259"/>
        <v>38.122922070999998</v>
      </c>
      <c r="K87" s="13">
        <f t="shared" si="259"/>
        <v>37.261225724000006</v>
      </c>
      <c r="L87" s="32">
        <f t="shared" si="259"/>
        <v>36.254995872000002</v>
      </c>
      <c r="S87" s="42"/>
      <c r="T87" s="42"/>
      <c r="U87" s="42"/>
      <c r="V87" s="42"/>
    </row>
    <row r="88" spans="1:37" ht="13.5" thickBot="1">
      <c r="B88" s="28" t="s">
        <v>5</v>
      </c>
      <c r="C88" s="75">
        <f t="shared" ref="C88:K88" si="260">(C87-C86)/C86</f>
        <v>-2.0298841718462999E-2</v>
      </c>
      <c r="D88" s="75">
        <f t="shared" si="260"/>
        <v>-7.8065508280548051E-3</v>
      </c>
      <c r="E88" s="75">
        <f t="shared" si="260"/>
        <v>1.215841906311753E-2</v>
      </c>
      <c r="F88" s="75">
        <f>(F87-F86)/F86</f>
        <v>4.0884234722048746E-2</v>
      </c>
      <c r="G88" s="75">
        <f t="shared" si="260"/>
        <v>3.829525615468482E-2</v>
      </c>
      <c r="H88" s="75">
        <f t="shared" si="260"/>
        <v>-4.3902711502078161E-3</v>
      </c>
      <c r="I88" s="75">
        <f t="shared" si="260"/>
        <v>-1.4694987353428286E-2</v>
      </c>
      <c r="J88" s="75">
        <f t="shared" si="260"/>
        <v>-2.4404766187698556E-2</v>
      </c>
      <c r="K88" s="75">
        <f t="shared" si="260"/>
        <v>-3.5911751658105638E-2</v>
      </c>
      <c r="L88" s="31"/>
    </row>
    <row r="89" spans="1:37" s="17" customFormat="1">
      <c r="A89"/>
      <c r="B89" s="2"/>
      <c r="C89" s="2"/>
      <c r="D89" s="2"/>
      <c r="E89" s="2"/>
      <c r="F89" s="2"/>
      <c r="G89" s="2"/>
      <c r="H89" s="2"/>
      <c r="I89" s="2"/>
      <c r="J89" s="59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X89" s="2"/>
      <c r="Y89" s="2"/>
      <c r="Z89" s="2"/>
      <c r="AA89" s="2"/>
      <c r="AB89" s="86"/>
      <c r="AC89" s="2"/>
      <c r="AD89" s="2"/>
      <c r="AE89" s="2"/>
      <c r="AF89" s="2"/>
      <c r="AG89" s="2"/>
      <c r="AH89" s="2"/>
      <c r="AI89" s="2"/>
      <c r="AJ89" s="2"/>
      <c r="AK89" s="2"/>
    </row>
    <row r="90" spans="1:37" s="17" customFormat="1">
      <c r="A90"/>
      <c r="B90" s="2"/>
      <c r="C90" s="2"/>
      <c r="D90" s="2"/>
      <c r="E90" s="2"/>
      <c r="F90" s="2"/>
      <c r="G90" s="2"/>
      <c r="H90" s="2"/>
      <c r="I90" s="2"/>
      <c r="J90" s="59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X90" s="2"/>
      <c r="Y90" s="2"/>
      <c r="Z90" s="2"/>
      <c r="AA90" s="2"/>
      <c r="AB90" s="86"/>
      <c r="AC90" s="2"/>
      <c r="AD90" s="2"/>
      <c r="AE90" s="2"/>
      <c r="AF90" s="2"/>
      <c r="AG90" s="2"/>
      <c r="AH90" s="2"/>
      <c r="AI90" s="2"/>
      <c r="AJ90" s="2"/>
      <c r="AK90" s="2"/>
    </row>
    <row r="91" spans="1:37" ht="13.5" thickBot="1">
      <c r="B91" s="1" t="s">
        <v>90</v>
      </c>
    </row>
    <row r="92" spans="1:37" ht="13.5" thickBot="1">
      <c r="B92" s="93" t="s">
        <v>0</v>
      </c>
      <c r="C92" s="94">
        <f>C85</f>
        <v>2025</v>
      </c>
      <c r="D92" s="94">
        <f t="shared" ref="D92:L92" si="261">D85</f>
        <v>2026</v>
      </c>
      <c r="E92" s="94">
        <f t="shared" si="261"/>
        <v>2027</v>
      </c>
      <c r="F92" s="94">
        <f t="shared" si="261"/>
        <v>2028</v>
      </c>
      <c r="G92" s="94">
        <f t="shared" si="261"/>
        <v>2029</v>
      </c>
      <c r="H92" s="94">
        <f t="shared" si="261"/>
        <v>2030</v>
      </c>
      <c r="I92" s="94">
        <f t="shared" si="261"/>
        <v>2031</v>
      </c>
      <c r="J92" s="94">
        <f t="shared" si="261"/>
        <v>2032</v>
      </c>
      <c r="K92" s="94">
        <f t="shared" si="261"/>
        <v>2033</v>
      </c>
      <c r="L92" s="95">
        <f t="shared" si="261"/>
        <v>2034</v>
      </c>
      <c r="X92" s="1" t="s">
        <v>109</v>
      </c>
      <c r="Y92" s="1" t="s">
        <v>112</v>
      </c>
    </row>
    <row r="93" spans="1:37">
      <c r="B93" s="26" t="str">
        <f>B86</f>
        <v>2024 Forecast</v>
      </c>
      <c r="C93" s="13">
        <v>56.009944240999999</v>
      </c>
      <c r="D93" s="13">
        <v>55.623098213999995</v>
      </c>
      <c r="E93" s="13">
        <v>54.944813993999993</v>
      </c>
      <c r="F93" s="13">
        <v>53.629785015000003</v>
      </c>
      <c r="G93" s="13">
        <v>53.629785015000003</v>
      </c>
      <c r="H93" s="13">
        <v>55.098099460999997</v>
      </c>
      <c r="I93" s="13">
        <v>54.605071342000002</v>
      </c>
      <c r="J93" s="13">
        <v>54.019814425</v>
      </c>
      <c r="K93" s="13">
        <v>53.416869639999994</v>
      </c>
      <c r="L93" s="32"/>
      <c r="M93" s="20"/>
      <c r="AA93" s="2">
        <v>55003.622383000002</v>
      </c>
      <c r="AB93" s="86">
        <v>56009.944240999997</v>
      </c>
      <c r="AC93" s="2">
        <v>55623.098213999998</v>
      </c>
      <c r="AD93" s="2">
        <v>54944.813993999996</v>
      </c>
      <c r="AE93" s="2">
        <v>53629.785015000001</v>
      </c>
      <c r="AF93" s="2">
        <v>53629.785015000001</v>
      </c>
      <c r="AG93" s="2">
        <v>55098.099460999998</v>
      </c>
      <c r="AH93" s="2">
        <v>54605.071342000003</v>
      </c>
      <c r="AI93" s="2">
        <v>54019.814424999997</v>
      </c>
      <c r="AJ93" s="2">
        <v>53416.869639999997</v>
      </c>
    </row>
    <row r="94" spans="1:37">
      <c r="B94" s="26" t="str">
        <f>B87</f>
        <v>2025 Forecast</v>
      </c>
      <c r="C94" s="13">
        <f>M11</f>
        <v>54.132220415000006</v>
      </c>
      <c r="D94" s="13">
        <f t="shared" ref="D94:L94" si="262">N11</f>
        <v>54.506746418000006</v>
      </c>
      <c r="E94" s="13">
        <f t="shared" si="262"/>
        <v>54.695948162000001</v>
      </c>
      <c r="F94" s="13">
        <f t="shared" si="262"/>
        <v>54.747719670999999</v>
      </c>
      <c r="G94" s="13">
        <f t="shared" si="262"/>
        <v>54.510195565000004</v>
      </c>
      <c r="H94" s="13">
        <f t="shared" si="262"/>
        <v>53.528349155999997</v>
      </c>
      <c r="I94" s="13">
        <f t="shared" si="262"/>
        <v>52.442944490999999</v>
      </c>
      <c r="J94" s="79">
        <f t="shared" si="262"/>
        <v>51.300148543000006</v>
      </c>
      <c r="K94" s="13">
        <f t="shared" si="262"/>
        <v>50.040874922</v>
      </c>
      <c r="L94" s="32">
        <f t="shared" si="262"/>
        <v>48.603672824</v>
      </c>
      <c r="S94" s="42"/>
      <c r="T94" s="42"/>
      <c r="U94" s="42"/>
      <c r="V94" s="42"/>
    </row>
    <row r="95" spans="1:37" ht="13.5" thickBot="1">
      <c r="B95" s="28" t="s">
        <v>5</v>
      </c>
      <c r="C95" s="75">
        <f t="shared" ref="C95:K95" si="263">(C94-C93)/C93</f>
        <v>-3.352482941101511E-2</v>
      </c>
      <c r="D95" s="75">
        <f t="shared" si="263"/>
        <v>-2.0069931949943241E-2</v>
      </c>
      <c r="E95" s="75">
        <f t="shared" si="263"/>
        <v>-4.5293780051229053E-3</v>
      </c>
      <c r="F95" s="75">
        <f t="shared" si="263"/>
        <v>2.0845406254888295E-2</v>
      </c>
      <c r="G95" s="75">
        <f t="shared" si="263"/>
        <v>1.6416447497482115E-2</v>
      </c>
      <c r="H95" s="75">
        <f t="shared" si="263"/>
        <v>-2.8490098939095231E-2</v>
      </c>
      <c r="I95" s="75">
        <f t="shared" si="263"/>
        <v>-3.9595715157265683E-2</v>
      </c>
      <c r="J95" s="75">
        <f t="shared" si="263"/>
        <v>-5.0345709457701344E-2</v>
      </c>
      <c r="K95" s="75">
        <f t="shared" si="263"/>
        <v>-6.3200909015303994E-2</v>
      </c>
      <c r="L95" s="31"/>
    </row>
    <row r="96" spans="1:37" s="17" customFormat="1">
      <c r="A96"/>
      <c r="B96" s="2"/>
      <c r="C96" s="2"/>
      <c r="D96" s="2"/>
      <c r="E96" s="2"/>
      <c r="F96" s="2"/>
      <c r="G96" s="2"/>
      <c r="H96" s="2"/>
      <c r="I96" s="2"/>
      <c r="J96" s="59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X96" s="2"/>
      <c r="Y96" s="2"/>
      <c r="Z96" s="2"/>
      <c r="AA96" s="2"/>
      <c r="AB96" s="86"/>
      <c r="AC96" s="2"/>
      <c r="AD96" s="2"/>
      <c r="AE96" s="2"/>
      <c r="AF96" s="2"/>
      <c r="AG96" s="2"/>
      <c r="AH96" s="2"/>
      <c r="AI96" s="2"/>
      <c r="AJ96" s="2"/>
      <c r="AK96" s="2"/>
    </row>
    <row r="97" spans="1:37" s="17" customFormat="1">
      <c r="A97"/>
      <c r="B97" s="2"/>
      <c r="C97" s="2"/>
      <c r="D97" s="2"/>
      <c r="E97" s="2"/>
      <c r="F97" s="2"/>
      <c r="G97" s="2"/>
      <c r="H97" s="2"/>
      <c r="I97" s="2"/>
      <c r="J97" s="59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X97" s="2"/>
      <c r="Y97" s="2"/>
      <c r="Z97" s="2"/>
      <c r="AA97" s="2"/>
      <c r="AB97" s="86"/>
      <c r="AC97" s="2"/>
      <c r="AD97" s="2"/>
      <c r="AE97" s="2"/>
      <c r="AF97" s="2"/>
      <c r="AG97" s="2"/>
      <c r="AH97" s="2"/>
      <c r="AI97" s="2"/>
      <c r="AJ97" s="2"/>
      <c r="AK97" s="2"/>
    </row>
    <row r="98" spans="1:37" ht="13.5" thickBot="1">
      <c r="B98" s="1" t="s">
        <v>102</v>
      </c>
    </row>
    <row r="99" spans="1:37" ht="13.5" thickBot="1">
      <c r="B99" s="93" t="s">
        <v>0</v>
      </c>
      <c r="C99" s="94">
        <f>C92</f>
        <v>2025</v>
      </c>
      <c r="D99" s="94">
        <f t="shared" ref="D99:L99" si="264">D92</f>
        <v>2026</v>
      </c>
      <c r="E99" s="94">
        <f t="shared" si="264"/>
        <v>2027</v>
      </c>
      <c r="F99" s="94">
        <f t="shared" si="264"/>
        <v>2028</v>
      </c>
      <c r="G99" s="94">
        <f t="shared" si="264"/>
        <v>2029</v>
      </c>
      <c r="H99" s="94">
        <f t="shared" si="264"/>
        <v>2030</v>
      </c>
      <c r="I99" s="94">
        <f t="shared" si="264"/>
        <v>2031</v>
      </c>
      <c r="J99" s="94">
        <f t="shared" si="264"/>
        <v>2032</v>
      </c>
      <c r="K99" s="94">
        <f t="shared" si="264"/>
        <v>2033</v>
      </c>
      <c r="L99" s="95">
        <f t="shared" si="264"/>
        <v>2034</v>
      </c>
      <c r="X99" s="1" t="s">
        <v>109</v>
      </c>
      <c r="Y99" s="1" t="s">
        <v>112</v>
      </c>
    </row>
    <row r="100" spans="1:37">
      <c r="B100" s="26" t="str">
        <f>B93</f>
        <v>2024 Forecast</v>
      </c>
      <c r="C100" s="13">
        <v>49.255415921000001</v>
      </c>
      <c r="D100" s="13">
        <v>48.902768899000002</v>
      </c>
      <c r="E100" s="13">
        <v>48.218249081000003</v>
      </c>
      <c r="F100" s="13">
        <v>47.100704162</v>
      </c>
      <c r="G100" s="13">
        <v>47.100704162</v>
      </c>
      <c r="H100" s="13">
        <v>48.456943655000003</v>
      </c>
      <c r="I100" s="13">
        <v>48.056763560999997</v>
      </c>
      <c r="J100" s="13">
        <v>47.586239233000001</v>
      </c>
      <c r="K100" s="13">
        <v>47.109410586999999</v>
      </c>
      <c r="L100" s="32"/>
      <c r="AA100" s="2">
        <v>48022.214975000003</v>
      </c>
      <c r="AB100" s="86">
        <v>49255.415921</v>
      </c>
      <c r="AC100" s="2">
        <v>48902.768899000002</v>
      </c>
      <c r="AD100" s="2">
        <v>48218.249081000002</v>
      </c>
      <c r="AE100" s="2">
        <v>47100.704162000002</v>
      </c>
      <c r="AF100" s="2">
        <v>47100.704162000002</v>
      </c>
      <c r="AG100" s="2">
        <v>48456.943655000003</v>
      </c>
      <c r="AH100" s="2">
        <v>48056.763561</v>
      </c>
      <c r="AI100" s="2">
        <v>47586.239233</v>
      </c>
      <c r="AJ100" s="2">
        <v>47109.410586999998</v>
      </c>
    </row>
    <row r="101" spans="1:37">
      <c r="B101" s="26" t="str">
        <f>B94</f>
        <v>2025 Forecast</v>
      </c>
      <c r="C101" s="13">
        <f>M18</f>
        <v>48.121021321999997</v>
      </c>
      <c r="D101" s="13">
        <f t="shared" ref="D101:L101" si="265">N18</f>
        <v>48.645462277999997</v>
      </c>
      <c r="E101" s="13">
        <f t="shared" si="265"/>
        <v>49.039796488999997</v>
      </c>
      <c r="F101" s="13">
        <f t="shared" si="265"/>
        <v>49.179582619000001</v>
      </c>
      <c r="G101" s="13">
        <f t="shared" si="265"/>
        <v>49.128333794999996</v>
      </c>
      <c r="H101" s="13">
        <f t="shared" si="265"/>
        <v>48.348297242999998</v>
      </c>
      <c r="I101" s="13">
        <f t="shared" si="265"/>
        <v>47.480244640999999</v>
      </c>
      <c r="J101" s="79">
        <f t="shared" si="265"/>
        <v>46.598845609000001</v>
      </c>
      <c r="K101" s="13">
        <f t="shared" si="265"/>
        <v>45.641526822000003</v>
      </c>
      <c r="L101" s="32">
        <f t="shared" si="265"/>
        <v>44.529179097000004</v>
      </c>
      <c r="S101" s="42"/>
      <c r="T101" s="42"/>
      <c r="U101" s="42"/>
      <c r="V101" s="42"/>
    </row>
    <row r="102" spans="1:37" ht="13.5" thickBot="1">
      <c r="B102" s="28" t="s">
        <v>5</v>
      </c>
      <c r="C102" s="75">
        <f t="shared" ref="C102:K102" si="266">(C101-C100)/C100</f>
        <v>-2.303086021686309E-2</v>
      </c>
      <c r="D102" s="75">
        <f t="shared" si="266"/>
        <v>-5.2615961589296961E-3</v>
      </c>
      <c r="E102" s="75">
        <f t="shared" si="266"/>
        <v>1.7038101209770336E-2</v>
      </c>
      <c r="F102" s="75">
        <f t="shared" si="266"/>
        <v>4.4136886995358414E-2</v>
      </c>
      <c r="G102" s="75">
        <f t="shared" si="266"/>
        <v>4.3048817827140928E-2</v>
      </c>
      <c r="H102" s="75">
        <f t="shared" si="266"/>
        <v>-2.2421226723158237E-3</v>
      </c>
      <c r="I102" s="75">
        <f t="shared" si="266"/>
        <v>-1.1996623935529992E-2</v>
      </c>
      <c r="J102" s="75">
        <f t="shared" si="266"/>
        <v>-2.0749562056487616E-2</v>
      </c>
      <c r="K102" s="75">
        <f t="shared" si="266"/>
        <v>-3.1159034823608336E-2</v>
      </c>
      <c r="L102" s="31"/>
    </row>
    <row r="104" spans="1:37">
      <c r="C104" s="20"/>
      <c r="D104" s="20"/>
      <c r="E104" s="20"/>
      <c r="F104" s="20"/>
      <c r="G104" s="20"/>
      <c r="H104" s="20"/>
      <c r="I104" s="20"/>
      <c r="J104" s="82"/>
      <c r="K104" s="20"/>
      <c r="L104" s="20"/>
    </row>
    <row r="105" spans="1:37" ht="13.5" thickBot="1">
      <c r="B105" s="1" t="s">
        <v>91</v>
      </c>
    </row>
    <row r="106" spans="1:37" ht="13.5" thickBot="1">
      <c r="B106" s="93" t="s">
        <v>0</v>
      </c>
      <c r="C106" s="94">
        <f>C99</f>
        <v>2025</v>
      </c>
      <c r="D106" s="94">
        <f t="shared" ref="D106:L106" si="267">D99</f>
        <v>2026</v>
      </c>
      <c r="E106" s="94">
        <f t="shared" si="267"/>
        <v>2027</v>
      </c>
      <c r="F106" s="94">
        <f t="shared" si="267"/>
        <v>2028</v>
      </c>
      <c r="G106" s="94">
        <f t="shared" si="267"/>
        <v>2029</v>
      </c>
      <c r="H106" s="94">
        <f t="shared" si="267"/>
        <v>2030</v>
      </c>
      <c r="I106" s="94">
        <f t="shared" si="267"/>
        <v>2031</v>
      </c>
      <c r="J106" s="94">
        <f t="shared" si="267"/>
        <v>2032</v>
      </c>
      <c r="K106" s="94">
        <f t="shared" si="267"/>
        <v>2033</v>
      </c>
      <c r="L106" s="95">
        <f t="shared" si="267"/>
        <v>2034</v>
      </c>
      <c r="X106" s="1" t="s">
        <v>109</v>
      </c>
      <c r="Y106" s="1" t="s">
        <v>112</v>
      </c>
    </row>
    <row r="107" spans="1:37">
      <c r="B107" s="26" t="str">
        <f>B100</f>
        <v>2024 Forecast</v>
      </c>
      <c r="C107" s="13">
        <v>64.129434082000003</v>
      </c>
      <c r="D107" s="13">
        <v>63.789718269999995</v>
      </c>
      <c r="E107" s="13">
        <v>63.061755003999998</v>
      </c>
      <c r="F107" s="13">
        <v>62.972302922000004</v>
      </c>
      <c r="G107" s="13">
        <v>62.972302922000004</v>
      </c>
      <c r="H107" s="13">
        <v>63.099984450000001</v>
      </c>
      <c r="I107" s="13">
        <v>62.579861995000002</v>
      </c>
      <c r="J107" s="13">
        <v>61.952554859999999</v>
      </c>
      <c r="K107" s="13">
        <v>61.291632166000007</v>
      </c>
      <c r="L107" s="32"/>
      <c r="AA107" s="2">
        <v>62722.975744000003</v>
      </c>
      <c r="AB107" s="86">
        <v>64129.434082</v>
      </c>
      <c r="AC107" s="2">
        <v>63789.718269999998</v>
      </c>
      <c r="AD107" s="2">
        <v>63061.755003999999</v>
      </c>
      <c r="AE107" s="2">
        <v>62972.302922000003</v>
      </c>
      <c r="AF107" s="2">
        <v>62972.302922000003</v>
      </c>
      <c r="AG107" s="2">
        <v>63099.984450000004</v>
      </c>
      <c r="AH107" s="2">
        <v>62579.861994999999</v>
      </c>
      <c r="AI107" s="2">
        <v>61952.554859999997</v>
      </c>
      <c r="AJ107" s="2">
        <v>61291.632166000003</v>
      </c>
    </row>
    <row r="108" spans="1:37">
      <c r="B108" s="26" t="str">
        <f>B101</f>
        <v>2025 Forecast</v>
      </c>
      <c r="C108" s="13">
        <f>M25</f>
        <v>62.315058700000002</v>
      </c>
      <c r="D108" s="13">
        <f t="shared" ref="D108:L108" si="268">N25</f>
        <v>62.881046335999997</v>
      </c>
      <c r="E108" s="13">
        <f t="shared" si="268"/>
        <v>63.216540852999998</v>
      </c>
      <c r="F108" s="13">
        <f t="shared" si="268"/>
        <v>63.429542520000005</v>
      </c>
      <c r="G108" s="13">
        <f t="shared" si="268"/>
        <v>63.234258736000001</v>
      </c>
      <c r="H108" s="13">
        <f t="shared" si="268"/>
        <v>62.149087399999999</v>
      </c>
      <c r="I108" s="13">
        <f t="shared" si="268"/>
        <v>60.940796380000002</v>
      </c>
      <c r="J108" s="79">
        <f t="shared" si="268"/>
        <v>59.656081313000001</v>
      </c>
      <c r="K108" s="13">
        <f t="shared" si="268"/>
        <v>58.242379604</v>
      </c>
      <c r="L108" s="32">
        <f t="shared" si="268"/>
        <v>56.569040295000001</v>
      </c>
      <c r="S108" s="42"/>
      <c r="T108" s="42"/>
      <c r="U108" s="42"/>
      <c r="V108" s="42"/>
    </row>
    <row r="109" spans="1:37" ht="13.5" thickBot="1">
      <c r="B109" s="28" t="s">
        <v>5</v>
      </c>
      <c r="C109" s="75">
        <f t="shared" ref="C109:K109" si="269">(C108-C107)/C107</f>
        <v>-2.8292396587813715E-2</v>
      </c>
      <c r="D109" s="75">
        <f t="shared" si="269"/>
        <v>-1.4244802432798038E-2</v>
      </c>
      <c r="E109" s="75">
        <f t="shared" si="269"/>
        <v>2.4545122315448014E-3</v>
      </c>
      <c r="F109" s="75">
        <f t="shared" si="269"/>
        <v>7.2609635789619466E-3</v>
      </c>
      <c r="G109" s="75">
        <f t="shared" si="269"/>
        <v>4.1598576174745518E-3</v>
      </c>
      <c r="H109" s="75">
        <f t="shared" si="269"/>
        <v>-1.5069687548869146E-2</v>
      </c>
      <c r="I109" s="75">
        <f t="shared" si="269"/>
        <v>-2.619158244757647E-2</v>
      </c>
      <c r="J109" s="75">
        <f t="shared" si="269"/>
        <v>-3.7068262191761979E-2</v>
      </c>
      <c r="K109" s="75">
        <f t="shared" si="269"/>
        <v>-4.9749899851606542E-2</v>
      </c>
      <c r="L109" s="31"/>
    </row>
    <row r="110" spans="1:37">
      <c r="C110" s="39"/>
      <c r="D110" s="39"/>
      <c r="E110" s="39"/>
      <c r="F110" s="39"/>
      <c r="G110" s="39"/>
      <c r="H110" s="39"/>
      <c r="I110" s="39"/>
      <c r="J110" s="83"/>
      <c r="K110" s="39"/>
      <c r="L110" s="39"/>
    </row>
    <row r="111" spans="1:37">
      <c r="C111" s="20"/>
      <c r="D111" s="20"/>
      <c r="E111" s="20"/>
      <c r="F111" s="20"/>
      <c r="G111" s="20"/>
      <c r="H111" s="20"/>
      <c r="I111" s="20"/>
      <c r="J111" s="82"/>
      <c r="K111" s="20"/>
      <c r="L111" s="20"/>
    </row>
    <row r="112" spans="1:37" ht="13.5" thickBot="1">
      <c r="B112" s="1" t="s">
        <v>92</v>
      </c>
    </row>
    <row r="113" spans="2:36" ht="13.5" thickBot="1">
      <c r="B113" s="93" t="s">
        <v>0</v>
      </c>
      <c r="C113" s="94">
        <f>C106</f>
        <v>2025</v>
      </c>
      <c r="D113" s="94">
        <f t="shared" ref="D113:L113" si="270">D106</f>
        <v>2026</v>
      </c>
      <c r="E113" s="94">
        <f t="shared" si="270"/>
        <v>2027</v>
      </c>
      <c r="F113" s="94">
        <f t="shared" si="270"/>
        <v>2028</v>
      </c>
      <c r="G113" s="94">
        <f t="shared" si="270"/>
        <v>2029</v>
      </c>
      <c r="H113" s="94">
        <f t="shared" si="270"/>
        <v>2030</v>
      </c>
      <c r="I113" s="94">
        <f t="shared" si="270"/>
        <v>2031</v>
      </c>
      <c r="J113" s="94">
        <f t="shared" si="270"/>
        <v>2032</v>
      </c>
      <c r="K113" s="94">
        <f t="shared" si="270"/>
        <v>2033</v>
      </c>
      <c r="L113" s="95">
        <f t="shared" si="270"/>
        <v>2034</v>
      </c>
      <c r="X113" s="1" t="s">
        <v>109</v>
      </c>
      <c r="Y113" s="1" t="s">
        <v>112</v>
      </c>
    </row>
    <row r="114" spans="2:36">
      <c r="B114" s="26" t="str">
        <f>B107</f>
        <v>2024 Forecast</v>
      </c>
      <c r="C114" s="13">
        <v>42.737426762000005</v>
      </c>
      <c r="D114" s="13">
        <v>42.418664840999995</v>
      </c>
      <c r="E114" s="13">
        <v>41.839575304999997</v>
      </c>
      <c r="F114" s="13">
        <v>40.878409151</v>
      </c>
      <c r="G114" s="13">
        <v>40.878409151</v>
      </c>
      <c r="H114" s="13">
        <v>42.065676135000004</v>
      </c>
      <c r="I114" s="13">
        <v>41.720960564999999</v>
      </c>
      <c r="J114" s="13">
        <v>41.316327737000002</v>
      </c>
      <c r="K114" s="13">
        <v>40.906136549999999</v>
      </c>
      <c r="L114" s="49"/>
      <c r="AA114" s="2">
        <v>41710.401151999999</v>
      </c>
      <c r="AB114" s="86">
        <v>42737.426762000003</v>
      </c>
      <c r="AC114" s="2">
        <v>42418.664840999998</v>
      </c>
      <c r="AD114" s="2">
        <v>41839.575304999998</v>
      </c>
      <c r="AE114" s="2">
        <v>40878.409151</v>
      </c>
      <c r="AF114" s="2">
        <v>40878.409151</v>
      </c>
      <c r="AG114" s="2">
        <v>42065.676135000002</v>
      </c>
      <c r="AH114" s="2">
        <v>41720.960565000001</v>
      </c>
      <c r="AI114" s="2">
        <v>41316.327737</v>
      </c>
      <c r="AJ114" s="2">
        <v>40906.136550000003</v>
      </c>
    </row>
    <row r="115" spans="2:36">
      <c r="B115" s="26" t="str">
        <f>B108</f>
        <v>2025 Forecast</v>
      </c>
      <c r="C115" s="13">
        <f>M32</f>
        <v>42.447357783000001</v>
      </c>
      <c r="D115" s="13">
        <f t="shared" ref="D115:L115" si="271">N32</f>
        <v>42.898068215000002</v>
      </c>
      <c r="E115" s="13">
        <f t="shared" si="271"/>
        <v>43.200412920000005</v>
      </c>
      <c r="F115" s="13">
        <f t="shared" si="271"/>
        <v>43.344406298999999</v>
      </c>
      <c r="G115" s="13">
        <f t="shared" si="271"/>
        <v>43.268785745000002</v>
      </c>
      <c r="H115" s="13">
        <f t="shared" si="271"/>
        <v>42.56977749</v>
      </c>
      <c r="I115" s="13">
        <f t="shared" si="271"/>
        <v>41.794277008999998</v>
      </c>
      <c r="J115" s="79">
        <f t="shared" si="271"/>
        <v>40.991136654000002</v>
      </c>
      <c r="K115" s="13">
        <f t="shared" si="271"/>
        <v>40.121632043999995</v>
      </c>
      <c r="L115" s="32">
        <f t="shared" si="271"/>
        <v>39.098583242000004</v>
      </c>
      <c r="S115" s="42"/>
      <c r="T115" s="42"/>
      <c r="U115" s="42"/>
      <c r="V115" s="42"/>
    </row>
    <row r="116" spans="2:36" ht="13.5" thickBot="1">
      <c r="B116" s="28" t="s">
        <v>5</v>
      </c>
      <c r="C116" s="75">
        <f t="shared" ref="C116:K116" si="272">(C115-C114)/C114</f>
        <v>-6.7872354743154376E-3</v>
      </c>
      <c r="D116" s="75">
        <f t="shared" si="272"/>
        <v>1.1301708240864702E-2</v>
      </c>
      <c r="E116" s="75">
        <f t="shared" si="272"/>
        <v>3.2525129738527309E-2</v>
      </c>
      <c r="F116" s="75">
        <f t="shared" si="272"/>
        <v>6.032517407639075E-2</v>
      </c>
      <c r="G116" s="75">
        <f t="shared" si="272"/>
        <v>5.8475284230612663E-2</v>
      </c>
      <c r="H116" s="75">
        <f t="shared" si="272"/>
        <v>1.1983674133329033E-2</v>
      </c>
      <c r="I116" s="75">
        <f t="shared" si="272"/>
        <v>1.7573047937325121E-3</v>
      </c>
      <c r="J116" s="75">
        <f t="shared" si="272"/>
        <v>-7.870764436520376E-3</v>
      </c>
      <c r="K116" s="75">
        <f t="shared" si="272"/>
        <v>-1.9178161815430715E-2</v>
      </c>
      <c r="L116" s="31"/>
    </row>
    <row r="117" spans="2:36">
      <c r="C117" s="20"/>
      <c r="D117" s="20"/>
      <c r="E117" s="20"/>
      <c r="F117" s="20"/>
      <c r="G117" s="20"/>
      <c r="H117" s="20"/>
      <c r="I117" s="20"/>
      <c r="J117" s="82"/>
      <c r="K117" s="20"/>
      <c r="L117" s="20"/>
    </row>
    <row r="119" spans="2:36" ht="13.5" thickBot="1">
      <c r="B119" s="1" t="s">
        <v>119</v>
      </c>
    </row>
    <row r="120" spans="2:36" ht="13.5" thickBot="1">
      <c r="B120" s="93" t="s">
        <v>0</v>
      </c>
      <c r="C120" s="94">
        <f>C113</f>
        <v>2025</v>
      </c>
      <c r="D120" s="94">
        <f t="shared" ref="D120:L120" si="273">D113</f>
        <v>2026</v>
      </c>
      <c r="E120" s="94">
        <f t="shared" si="273"/>
        <v>2027</v>
      </c>
      <c r="F120" s="94">
        <f t="shared" si="273"/>
        <v>2028</v>
      </c>
      <c r="G120" s="94">
        <f t="shared" si="273"/>
        <v>2029</v>
      </c>
      <c r="H120" s="94">
        <f t="shared" si="273"/>
        <v>2030</v>
      </c>
      <c r="I120" s="94">
        <f t="shared" si="273"/>
        <v>2031</v>
      </c>
      <c r="J120" s="94">
        <f t="shared" si="273"/>
        <v>2032</v>
      </c>
      <c r="K120" s="94">
        <f t="shared" si="273"/>
        <v>2033</v>
      </c>
      <c r="L120" s="95">
        <f t="shared" si="273"/>
        <v>2034</v>
      </c>
    </row>
    <row r="121" spans="2:36">
      <c r="B121" s="26" t="str">
        <f>B114</f>
        <v>2024 Forecast</v>
      </c>
      <c r="C121" s="13">
        <f>C86+C93+C100+C107+C114</f>
        <v>252.594858894</v>
      </c>
      <c r="D121" s="13">
        <f t="shared" ref="D121:K121" si="274">D86+D93+D100+D107+D114</f>
        <v>251.086503343</v>
      </c>
      <c r="E121" s="13">
        <f t="shared" si="274"/>
        <v>247.91697228300001</v>
      </c>
      <c r="F121" s="13">
        <f t="shared" si="274"/>
        <v>243.441001508</v>
      </c>
      <c r="G121" s="13">
        <f t="shared" si="274"/>
        <v>243.441001508</v>
      </c>
      <c r="H121" s="13">
        <f t="shared" si="274"/>
        <v>248.56274853500003</v>
      </c>
      <c r="I121" s="13">
        <f t="shared" si="274"/>
        <v>246.45152622099999</v>
      </c>
      <c r="J121" s="13">
        <f t="shared" si="274"/>
        <v>243.95151304599997</v>
      </c>
      <c r="K121" s="13">
        <f t="shared" si="274"/>
        <v>241.37323462500001</v>
      </c>
      <c r="L121" s="32"/>
    </row>
    <row r="122" spans="2:36">
      <c r="B122" s="26" t="str">
        <f>B115</f>
        <v>2025 Forecast</v>
      </c>
      <c r="C122" s="13">
        <f>C87+C94+C101+C108+C115</f>
        <v>246.65695142600001</v>
      </c>
      <c r="D122" s="13">
        <f t="shared" ref="D122:L122" si="275">D87+D94+D101+D108+D115</f>
        <v>248.96856445099999</v>
      </c>
      <c r="E122" s="13">
        <f t="shared" si="275"/>
        <v>250.489821678</v>
      </c>
      <c r="F122" s="13">
        <f t="shared" si="275"/>
        <v>251.14980456199999</v>
      </c>
      <c r="G122" s="13">
        <f t="shared" si="275"/>
        <v>250.48952010400001</v>
      </c>
      <c r="H122" s="13">
        <f t="shared" si="275"/>
        <v>246.262638743</v>
      </c>
      <c r="I122" s="13">
        <f t="shared" si="275"/>
        <v>241.56684285199998</v>
      </c>
      <c r="J122" s="13">
        <f t="shared" si="275"/>
        <v>236.66913419000002</v>
      </c>
      <c r="K122" s="13">
        <f t="shared" si="275"/>
        <v>231.30763911600002</v>
      </c>
      <c r="L122" s="32">
        <f t="shared" si="275"/>
        <v>225.05547132999999</v>
      </c>
    </row>
    <row r="123" spans="2:36" ht="13.5" thickBot="1">
      <c r="B123" s="28" t="s">
        <v>5</v>
      </c>
      <c r="C123" s="75">
        <f t="shared" ref="C123:K123" si="276">(C122-C121)/C121</f>
        <v>-2.350763390038671E-2</v>
      </c>
      <c r="D123" s="75">
        <f t="shared" si="276"/>
        <v>-8.4350965257052237E-3</v>
      </c>
      <c r="E123" s="75">
        <f t="shared" si="276"/>
        <v>1.0377867119412281E-2</v>
      </c>
      <c r="F123" s="75">
        <f t="shared" si="276"/>
        <v>3.1666001233348763E-2</v>
      </c>
      <c r="G123" s="75">
        <f t="shared" si="276"/>
        <v>2.8953703576381232E-2</v>
      </c>
      <c r="H123" s="75">
        <f t="shared" si="276"/>
        <v>-9.2536383893266749E-3</v>
      </c>
      <c r="I123" s="75">
        <f t="shared" si="276"/>
        <v>-1.9820057290372724E-2</v>
      </c>
      <c r="J123" s="75">
        <f t="shared" si="276"/>
        <v>-2.9851747033955767E-2</v>
      </c>
      <c r="K123" s="75">
        <f t="shared" si="276"/>
        <v>-4.1701373910152072E-2</v>
      </c>
      <c r="L123" s="31"/>
    </row>
    <row r="127" spans="2:36">
      <c r="C127" s="13"/>
      <c r="D127" s="13"/>
      <c r="E127" s="13"/>
      <c r="F127" s="13"/>
      <c r="G127" s="13"/>
      <c r="H127" s="13"/>
      <c r="I127" s="13"/>
      <c r="J127" s="79"/>
      <c r="K127" s="13"/>
      <c r="L127" s="13"/>
    </row>
    <row r="139" spans="2:2">
      <c r="B139" s="2" t="s">
        <v>163</v>
      </c>
    </row>
    <row r="145" spans="2:22" ht="13.5" thickBot="1">
      <c r="B145" s="1" t="s">
        <v>117</v>
      </c>
      <c r="N145" s="41"/>
      <c r="O145" s="41"/>
      <c r="P145" s="41"/>
      <c r="Q145" s="41"/>
      <c r="R145" s="41"/>
      <c r="S145" s="41"/>
      <c r="T145" s="41"/>
      <c r="U145" s="41"/>
      <c r="V145" s="41"/>
    </row>
    <row r="146" spans="2:22" ht="13.5" thickBot="1">
      <c r="B146" s="93" t="s">
        <v>0</v>
      </c>
      <c r="C146" s="94">
        <f>C38</f>
        <v>2015</v>
      </c>
      <c r="D146" s="94">
        <f t="shared" ref="D146:V146" si="277">D38</f>
        <v>2016</v>
      </c>
      <c r="E146" s="94">
        <f t="shared" si="277"/>
        <v>2017</v>
      </c>
      <c r="F146" s="94">
        <f t="shared" si="277"/>
        <v>2018</v>
      </c>
      <c r="G146" s="94">
        <f t="shared" si="277"/>
        <v>2019</v>
      </c>
      <c r="H146" s="94">
        <f t="shared" si="277"/>
        <v>2020</v>
      </c>
      <c r="I146" s="94">
        <f t="shared" si="277"/>
        <v>2021</v>
      </c>
      <c r="J146" s="94">
        <f t="shared" si="277"/>
        <v>2022</v>
      </c>
      <c r="K146" s="94">
        <f t="shared" si="277"/>
        <v>2023</v>
      </c>
      <c r="L146" s="94">
        <f t="shared" si="277"/>
        <v>2024</v>
      </c>
      <c r="M146" s="94">
        <f t="shared" si="277"/>
        <v>2025</v>
      </c>
      <c r="N146" s="94">
        <f t="shared" si="277"/>
        <v>2026</v>
      </c>
      <c r="O146" s="94">
        <f t="shared" si="277"/>
        <v>2027</v>
      </c>
      <c r="P146" s="94">
        <f t="shared" si="277"/>
        <v>2028</v>
      </c>
      <c r="Q146" s="94">
        <f t="shared" si="277"/>
        <v>2029</v>
      </c>
      <c r="R146" s="94">
        <f t="shared" si="277"/>
        <v>2030</v>
      </c>
      <c r="S146" s="94">
        <f t="shared" si="277"/>
        <v>2031</v>
      </c>
      <c r="T146" s="94">
        <f t="shared" si="277"/>
        <v>2032</v>
      </c>
      <c r="U146" s="94">
        <f t="shared" si="277"/>
        <v>2033</v>
      </c>
      <c r="V146" s="94">
        <f t="shared" si="277"/>
        <v>2034</v>
      </c>
    </row>
    <row r="147" spans="2:22">
      <c r="B147" s="26" t="s">
        <v>13</v>
      </c>
      <c r="C147" s="3">
        <f>C39</f>
        <v>266.744681722</v>
      </c>
      <c r="D147" s="3">
        <f t="shared" ref="D147:V147" si="278">D39</f>
        <v>264.548</v>
      </c>
      <c r="E147" s="3">
        <f t="shared" si="278"/>
        <v>267.34161754500002</v>
      </c>
      <c r="F147" s="3">
        <f t="shared" si="278"/>
        <v>272.30247934700003</v>
      </c>
      <c r="G147" s="3">
        <f t="shared" si="278"/>
        <v>262.660983316</v>
      </c>
      <c r="H147" s="3">
        <f t="shared" si="278"/>
        <v>268.24598703599997</v>
      </c>
      <c r="I147" s="3">
        <f t="shared" si="278"/>
        <v>270.79804927399999</v>
      </c>
      <c r="J147" s="3">
        <f t="shared" si="278"/>
        <v>250.70401052399998</v>
      </c>
      <c r="K147" s="3">
        <f t="shared" si="278"/>
        <v>242.94302538899998</v>
      </c>
      <c r="L147" s="3">
        <f t="shared" si="278"/>
        <v>242.32790071600002</v>
      </c>
      <c r="M147" s="3">
        <f t="shared" si="278"/>
        <v>246.65695142600001</v>
      </c>
      <c r="N147" s="3">
        <f t="shared" si="278"/>
        <v>248.96856445099999</v>
      </c>
      <c r="O147" s="3">
        <f t="shared" si="278"/>
        <v>250.489821678</v>
      </c>
      <c r="P147" s="3">
        <f t="shared" si="278"/>
        <v>251.14980456199999</v>
      </c>
      <c r="Q147" s="3">
        <f t="shared" si="278"/>
        <v>250.48952010400001</v>
      </c>
      <c r="R147" s="3">
        <f t="shared" si="278"/>
        <v>246.262638743</v>
      </c>
      <c r="S147" s="3">
        <f t="shared" si="278"/>
        <v>245.05595181315931</v>
      </c>
      <c r="T147" s="3">
        <f t="shared" si="278"/>
        <v>243.34056015046718</v>
      </c>
      <c r="U147" s="3">
        <f t="shared" si="278"/>
        <v>241.51550594933869</v>
      </c>
      <c r="V147" s="3">
        <f t="shared" si="278"/>
        <v>239.70413965471866</v>
      </c>
    </row>
    <row r="148" spans="2:22">
      <c r="B148" s="26"/>
      <c r="C148" s="3"/>
      <c r="D148" s="3"/>
      <c r="E148" s="3"/>
      <c r="F148" s="3"/>
      <c r="G148" s="3"/>
      <c r="H148" s="3"/>
      <c r="I148" s="3"/>
      <c r="J148" s="77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70"/>
    </row>
    <row r="149" spans="2:22" ht="13.5" thickBot="1">
      <c r="B149" s="28"/>
      <c r="C149" s="71"/>
      <c r="D149" s="71"/>
      <c r="E149" s="71"/>
      <c r="F149" s="71"/>
      <c r="G149" s="71"/>
      <c r="H149" s="71"/>
      <c r="I149" s="71"/>
      <c r="J149" s="71"/>
      <c r="K149" s="71"/>
      <c r="L149" s="71"/>
      <c r="M149" s="71"/>
      <c r="N149" s="71"/>
      <c r="O149" s="71"/>
      <c r="P149" s="71"/>
      <c r="Q149" s="71"/>
      <c r="R149" s="71"/>
      <c r="S149" s="71"/>
      <c r="T149" s="71"/>
      <c r="U149" s="71"/>
      <c r="V149" s="72"/>
    </row>
    <row r="151" spans="2:22" ht="13.5" thickBot="1">
      <c r="B151" s="1" t="s">
        <v>118</v>
      </c>
    </row>
    <row r="152" spans="2:22" ht="13.5" thickBot="1">
      <c r="B152" s="93" t="s">
        <v>4</v>
      </c>
      <c r="C152" s="94">
        <f>C146</f>
        <v>2015</v>
      </c>
      <c r="D152" s="94">
        <f t="shared" ref="D152:V152" si="279">D146</f>
        <v>2016</v>
      </c>
      <c r="E152" s="94">
        <f t="shared" si="279"/>
        <v>2017</v>
      </c>
      <c r="F152" s="94">
        <f t="shared" si="279"/>
        <v>2018</v>
      </c>
      <c r="G152" s="94">
        <f t="shared" si="279"/>
        <v>2019</v>
      </c>
      <c r="H152" s="94">
        <f t="shared" si="279"/>
        <v>2020</v>
      </c>
      <c r="I152" s="94">
        <f t="shared" si="279"/>
        <v>2021</v>
      </c>
      <c r="J152" s="94">
        <f t="shared" si="279"/>
        <v>2022</v>
      </c>
      <c r="K152" s="94">
        <f t="shared" si="279"/>
        <v>2023</v>
      </c>
      <c r="L152" s="94">
        <f t="shared" si="279"/>
        <v>2024</v>
      </c>
      <c r="M152" s="94">
        <f t="shared" si="279"/>
        <v>2025</v>
      </c>
      <c r="N152" s="94">
        <f t="shared" si="279"/>
        <v>2026</v>
      </c>
      <c r="O152" s="94">
        <f t="shared" si="279"/>
        <v>2027</v>
      </c>
      <c r="P152" s="94">
        <f t="shared" si="279"/>
        <v>2028</v>
      </c>
      <c r="Q152" s="94">
        <f t="shared" si="279"/>
        <v>2029</v>
      </c>
      <c r="R152" s="94">
        <f t="shared" si="279"/>
        <v>2030</v>
      </c>
      <c r="S152" s="94">
        <f t="shared" si="279"/>
        <v>2031</v>
      </c>
      <c r="T152" s="94">
        <f t="shared" si="279"/>
        <v>2032</v>
      </c>
      <c r="U152" s="94">
        <f t="shared" si="279"/>
        <v>2033</v>
      </c>
      <c r="V152" s="94">
        <f t="shared" si="279"/>
        <v>2034</v>
      </c>
    </row>
    <row r="153" spans="2:22">
      <c r="B153" s="26" t="s">
        <v>2</v>
      </c>
      <c r="C153" s="54">
        <f>C78</f>
        <v>1958.7719999999999</v>
      </c>
      <c r="D153" s="54">
        <f t="shared" ref="D153:V153" si="280">D78</f>
        <v>1943.0958794200001</v>
      </c>
      <c r="E153" s="54">
        <f t="shared" si="280"/>
        <v>1962.14419731</v>
      </c>
      <c r="F153" s="54">
        <f t="shared" si="280"/>
        <v>1963.3549953199999</v>
      </c>
      <c r="G153" s="54">
        <f t="shared" si="280"/>
        <v>1995.4549999999999</v>
      </c>
      <c r="H153" s="54">
        <f t="shared" si="280"/>
        <v>2014.4124724770963</v>
      </c>
      <c r="I153" s="54">
        <f t="shared" si="280"/>
        <v>2059.7232817502095</v>
      </c>
      <c r="J153" s="54">
        <f t="shared" si="280"/>
        <v>2082.2019633366663</v>
      </c>
      <c r="K153" s="54">
        <f t="shared" si="280"/>
        <v>1910.0987749899998</v>
      </c>
      <c r="L153" s="54">
        <f t="shared" si="280"/>
        <v>1882.8200985500002</v>
      </c>
      <c r="M153" s="54">
        <f t="shared" si="280"/>
        <v>1913.4621630000001</v>
      </c>
      <c r="N153" s="54">
        <f t="shared" si="280"/>
        <v>1933.69796776</v>
      </c>
      <c r="O153" s="54">
        <f t="shared" si="280"/>
        <v>1935.1725216</v>
      </c>
      <c r="P153" s="54">
        <f t="shared" si="280"/>
        <v>1954.3676363399998</v>
      </c>
      <c r="Q153" s="54">
        <f t="shared" si="280"/>
        <v>1930.54965724</v>
      </c>
      <c r="R153" s="54">
        <f t="shared" si="280"/>
        <v>1894.88186387</v>
      </c>
      <c r="S153" s="54">
        <f t="shared" si="280"/>
        <v>1855.2157667299998</v>
      </c>
      <c r="T153" s="54">
        <f t="shared" si="280"/>
        <v>1821.9997927099998</v>
      </c>
      <c r="U153" s="54">
        <f t="shared" si="280"/>
        <v>1779.53414944</v>
      </c>
      <c r="V153" s="54">
        <f t="shared" si="280"/>
        <v>1733.2357607500001</v>
      </c>
    </row>
    <row r="154" spans="2:22" ht="13.5" thickBot="1">
      <c r="B154" s="28"/>
      <c r="C154" s="75"/>
      <c r="D154" s="75"/>
      <c r="E154" s="75"/>
      <c r="F154" s="75"/>
      <c r="G154" s="75"/>
      <c r="H154" s="75"/>
      <c r="I154" s="75"/>
      <c r="J154" s="80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31"/>
    </row>
    <row r="155" spans="2:22">
      <c r="J155" s="2"/>
    </row>
    <row r="156" spans="2:22">
      <c r="J156" s="2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8" scale="4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6" tint="-0.249977111117893"/>
  </sheetPr>
  <dimension ref="B2:AG103"/>
  <sheetViews>
    <sheetView showGridLines="0" topLeftCell="B1" zoomScaleNormal="100" workbookViewId="0">
      <selection activeCell="S81" sqref="S81"/>
    </sheetView>
  </sheetViews>
  <sheetFormatPr defaultRowHeight="12.75"/>
  <cols>
    <col min="1" max="1" width="3.7109375" style="2" customWidth="1"/>
    <col min="2" max="2" width="26.42578125" style="2" customWidth="1"/>
    <col min="3" max="3" width="14.7109375" style="2" bestFit="1" customWidth="1"/>
    <col min="4" max="13" width="12.7109375" style="2" customWidth="1"/>
    <col min="14" max="15" width="9.140625" style="2"/>
    <col min="16" max="16" width="9.28515625" style="2" bestFit="1" customWidth="1"/>
    <col min="17" max="23" width="8.7109375" style="2" bestFit="1" customWidth="1"/>
    <col min="24" max="24" width="8.28515625" style="2" customWidth="1"/>
    <col min="25" max="26" width="9.28515625" style="2" bestFit="1" customWidth="1"/>
    <col min="27" max="16384" width="9.140625" style="2"/>
  </cols>
  <sheetData>
    <row r="2" spans="2:33">
      <c r="B2" s="48" t="s">
        <v>97</v>
      </c>
      <c r="C2" s="29"/>
      <c r="D2" s="29"/>
      <c r="E2" s="29"/>
      <c r="F2" s="29"/>
      <c r="G2" s="29"/>
      <c r="H2" s="29"/>
      <c r="I2" s="29"/>
      <c r="J2" s="29"/>
      <c r="K2" s="1"/>
    </row>
    <row r="3" spans="2:33" ht="13.5" thickBot="1">
      <c r="B3" s="1"/>
      <c r="C3" s="1"/>
      <c r="D3" s="1"/>
      <c r="E3" s="1"/>
      <c r="F3" s="1"/>
      <c r="G3" s="1"/>
      <c r="H3" s="1"/>
      <c r="I3" s="1"/>
      <c r="J3" s="1"/>
      <c r="K3" s="1"/>
    </row>
    <row r="4" spans="2:33" ht="13.5" thickBot="1">
      <c r="B4" s="93" t="s">
        <v>6</v>
      </c>
      <c r="C4" s="94">
        <v>2025</v>
      </c>
      <c r="D4" s="94">
        <v>2026</v>
      </c>
      <c r="E4" s="94">
        <v>2027</v>
      </c>
      <c r="F4" s="94">
        <v>2028</v>
      </c>
      <c r="G4" s="94">
        <v>2029</v>
      </c>
      <c r="H4" s="94">
        <v>2030</v>
      </c>
      <c r="I4" s="94">
        <v>2031</v>
      </c>
      <c r="J4" s="94">
        <v>2032</v>
      </c>
      <c r="K4" s="94">
        <v>2033</v>
      </c>
      <c r="L4" s="95">
        <f>K4+1</f>
        <v>2034</v>
      </c>
      <c r="P4" s="46" t="s">
        <v>109</v>
      </c>
      <c r="Q4" s="47" t="s">
        <v>112</v>
      </c>
    </row>
    <row r="5" spans="2:33">
      <c r="B5" s="26" t="s">
        <v>7</v>
      </c>
      <c r="C5" s="43">
        <f t="shared" ref="C5:L9" si="0">P5/1000</f>
        <v>25.384086477</v>
      </c>
      <c r="D5" s="43">
        <f t="shared" si="0"/>
        <v>25.822602160999999</v>
      </c>
      <c r="E5" s="43">
        <f t="shared" si="0"/>
        <v>26.209212212999997</v>
      </c>
      <c r="F5" s="43">
        <f t="shared" si="0"/>
        <v>26.485604989999999</v>
      </c>
      <c r="G5" s="43">
        <f t="shared" si="0"/>
        <v>26.619266079000003</v>
      </c>
      <c r="H5" s="43">
        <f t="shared" si="0"/>
        <v>26.194232244999998</v>
      </c>
      <c r="I5" s="43">
        <f t="shared" si="0"/>
        <v>25.698072066000002</v>
      </c>
      <c r="J5" s="43">
        <f t="shared" si="0"/>
        <v>25.194070437999997</v>
      </c>
      <c r="K5" s="43">
        <f t="shared" si="0"/>
        <v>24.671770635000001</v>
      </c>
      <c r="L5" s="40">
        <f t="shared" si="0"/>
        <v>24.133437317999999</v>
      </c>
      <c r="P5" s="54">
        <v>25384.086477000001</v>
      </c>
      <c r="Q5" s="54">
        <v>25822.602160999999</v>
      </c>
      <c r="R5" s="54">
        <v>26209.212212999999</v>
      </c>
      <c r="S5" s="54">
        <v>26485.60499</v>
      </c>
      <c r="T5" s="54">
        <v>26619.266079000001</v>
      </c>
      <c r="U5" s="54">
        <v>26194.232244999999</v>
      </c>
      <c r="V5" s="54">
        <v>25698.072066000001</v>
      </c>
      <c r="W5" s="54">
        <v>25194.070437999999</v>
      </c>
      <c r="X5" s="54">
        <v>24671.770635000001</v>
      </c>
      <c r="Y5" s="54">
        <v>24133.437318</v>
      </c>
      <c r="AA5" s="14">
        <f t="shared" ref="AA5:AE5" si="1">Q5/P5-1</f>
        <v>1.7275220221036003E-2</v>
      </c>
      <c r="AB5" s="14">
        <f t="shared" si="1"/>
        <v>1.4971769676407787E-2</v>
      </c>
      <c r="AC5" s="14">
        <f t="shared" si="1"/>
        <v>1.0545634670503734E-2</v>
      </c>
      <c r="AD5" s="14">
        <f t="shared" si="1"/>
        <v>5.046556008460712E-3</v>
      </c>
      <c r="AE5" s="14">
        <f t="shared" si="1"/>
        <v>-1.5967150737311697E-2</v>
      </c>
      <c r="AF5" s="14"/>
      <c r="AG5" s="14">
        <f t="shared" ref="AG5:AG10" si="2">AVERAGE(AA5:AF5)</f>
        <v>6.3744059678193079E-3</v>
      </c>
    </row>
    <row r="6" spans="2:33">
      <c r="B6" s="26" t="s">
        <v>8</v>
      </c>
      <c r="C6" s="16">
        <f t="shared" si="0"/>
        <v>3.2661905682999999</v>
      </c>
      <c r="D6" s="16">
        <f t="shared" si="0"/>
        <v>3.2719862856000002</v>
      </c>
      <c r="E6" s="16">
        <f t="shared" si="0"/>
        <v>3.2794973099</v>
      </c>
      <c r="F6" s="16">
        <f t="shared" si="0"/>
        <v>3.2726643964000002</v>
      </c>
      <c r="G6" s="16">
        <f t="shared" si="0"/>
        <v>3.2685247829999997</v>
      </c>
      <c r="H6" s="16">
        <f t="shared" si="0"/>
        <v>3.2524313017000002</v>
      </c>
      <c r="I6" s="16">
        <f t="shared" si="0"/>
        <v>3.2356176763</v>
      </c>
      <c r="J6" s="16">
        <f t="shared" si="0"/>
        <v>3.2184701838000001</v>
      </c>
      <c r="K6" s="16">
        <f t="shared" si="0"/>
        <v>3.1941129580999998</v>
      </c>
      <c r="L6" s="27">
        <f t="shared" si="0"/>
        <v>3.1469519848999998</v>
      </c>
      <c r="P6" s="54">
        <v>3266.1905683</v>
      </c>
      <c r="Q6" s="54">
        <v>3271.9862856</v>
      </c>
      <c r="R6" s="54">
        <v>3279.4973098999999</v>
      </c>
      <c r="S6" s="54">
        <v>3272.6643964</v>
      </c>
      <c r="T6" s="54">
        <v>3268.5247829999998</v>
      </c>
      <c r="U6" s="54">
        <v>3252.4313016999999</v>
      </c>
      <c r="V6" s="54">
        <v>3235.6176762999999</v>
      </c>
      <c r="W6" s="54">
        <v>3218.4701838000001</v>
      </c>
      <c r="X6" s="54">
        <v>3194.1129581</v>
      </c>
      <c r="Y6" s="54">
        <v>3146.9519848999998</v>
      </c>
      <c r="AA6" s="14">
        <f t="shared" ref="AA6:AA10" si="3">Q6/P6-1</f>
        <v>1.7744577907516934E-3</v>
      </c>
      <c r="AB6" s="14">
        <f t="shared" ref="AB6:AE10" si="4">R6/Q6-1</f>
        <v>2.2955549456475932E-3</v>
      </c>
      <c r="AC6" s="14">
        <f t="shared" si="4"/>
        <v>-2.083524654639346E-3</v>
      </c>
      <c r="AD6" s="14">
        <f t="shared" si="4"/>
        <v>-1.2649061738667644E-3</v>
      </c>
      <c r="AE6" s="14">
        <f t="shared" si="4"/>
        <v>-4.9237752100592669E-3</v>
      </c>
      <c r="AF6" s="14"/>
      <c r="AG6" s="14">
        <f t="shared" si="2"/>
        <v>-8.4043866043321809E-4</v>
      </c>
    </row>
    <row r="7" spans="2:33">
      <c r="B7" s="26" t="s">
        <v>67</v>
      </c>
      <c r="C7" s="16">
        <f t="shared" si="0"/>
        <v>4.7804955934999995</v>
      </c>
      <c r="D7" s="16">
        <f t="shared" si="0"/>
        <v>4.7582194238</v>
      </c>
      <c r="E7" s="16">
        <f t="shared" si="0"/>
        <v>4.7112109416000001</v>
      </c>
      <c r="F7" s="16">
        <f t="shared" si="0"/>
        <v>4.6202755691000004</v>
      </c>
      <c r="G7" s="16">
        <f t="shared" si="0"/>
        <v>4.5238914696999997</v>
      </c>
      <c r="H7" s="16">
        <f t="shared" si="0"/>
        <v>4.4318290159</v>
      </c>
      <c r="I7" s="16">
        <f t="shared" si="0"/>
        <v>4.3424297011999995</v>
      </c>
      <c r="J7" s="16">
        <f t="shared" si="0"/>
        <v>4.2499264536999997</v>
      </c>
      <c r="K7" s="16">
        <f t="shared" si="0"/>
        <v>4.1369601684999999</v>
      </c>
      <c r="L7" s="27">
        <f t="shared" si="0"/>
        <v>3.9738016901999997</v>
      </c>
      <c r="P7" s="54">
        <v>4780.4955934999998</v>
      </c>
      <c r="Q7" s="54">
        <v>4758.2194238000002</v>
      </c>
      <c r="R7" s="54">
        <v>4711.2109416000003</v>
      </c>
      <c r="S7" s="54">
        <v>4620.2755691000002</v>
      </c>
      <c r="T7" s="54">
        <v>4523.8914697</v>
      </c>
      <c r="U7" s="54">
        <v>4431.8290158999998</v>
      </c>
      <c r="V7" s="54">
        <v>4342.4297011999997</v>
      </c>
      <c r="W7" s="54">
        <v>4249.9264536999999</v>
      </c>
      <c r="X7" s="54">
        <v>4136.9601684999998</v>
      </c>
      <c r="Y7" s="54">
        <v>3973.8016901999999</v>
      </c>
      <c r="AA7" s="14">
        <f t="shared" si="3"/>
        <v>-4.6598034166768221E-3</v>
      </c>
      <c r="AB7" s="14">
        <f t="shared" si="4"/>
        <v>-9.8794271581653659E-3</v>
      </c>
      <c r="AC7" s="14">
        <f t="shared" si="4"/>
        <v>-1.9301910618571672E-2</v>
      </c>
      <c r="AD7" s="14">
        <f t="shared" si="4"/>
        <v>-2.0861114874750952E-2</v>
      </c>
      <c r="AE7" s="14">
        <f t="shared" si="4"/>
        <v>-2.0350279049931586E-2</v>
      </c>
      <c r="AF7" s="14"/>
      <c r="AG7" s="14">
        <f t="shared" si="2"/>
        <v>-1.5010507023619279E-2</v>
      </c>
    </row>
    <row r="8" spans="2:33">
      <c r="B8" s="26" t="s">
        <v>68</v>
      </c>
      <c r="C8" s="16">
        <f t="shared" si="0"/>
        <v>33.430772639000004</v>
      </c>
      <c r="D8" s="16">
        <f t="shared" si="0"/>
        <v>33.852807870999996</v>
      </c>
      <c r="E8" s="16">
        <f t="shared" si="0"/>
        <v>34.199920465000005</v>
      </c>
      <c r="F8" s="16">
        <f t="shared" si="0"/>
        <v>34.378544955999999</v>
      </c>
      <c r="G8" s="16">
        <f t="shared" si="0"/>
        <v>34.411682331999998</v>
      </c>
      <c r="H8" s="16">
        <f t="shared" si="0"/>
        <v>33.878492563000002</v>
      </c>
      <c r="I8" s="16">
        <f t="shared" si="0"/>
        <v>33.276119444000003</v>
      </c>
      <c r="J8" s="16">
        <f t="shared" si="0"/>
        <v>32.662467075999999</v>
      </c>
      <c r="K8" s="16">
        <f t="shared" si="0"/>
        <v>32.002843761999998</v>
      </c>
      <c r="L8" s="27">
        <f t="shared" si="0"/>
        <v>31.254190993000002</v>
      </c>
      <c r="P8" s="55">
        <v>33430.772639000003</v>
      </c>
      <c r="Q8" s="55">
        <v>33852.807870999997</v>
      </c>
      <c r="R8" s="55">
        <v>34199.920465000003</v>
      </c>
      <c r="S8" s="55">
        <v>34378.544955999998</v>
      </c>
      <c r="T8" s="55">
        <v>34411.682331999997</v>
      </c>
      <c r="U8" s="55">
        <v>33878.492563</v>
      </c>
      <c r="V8" s="55">
        <v>33276.119444000004</v>
      </c>
      <c r="W8" s="55">
        <v>32662.467076000001</v>
      </c>
      <c r="X8" s="55">
        <v>32002.843762</v>
      </c>
      <c r="Y8" s="55">
        <v>31254.190993</v>
      </c>
      <c r="AA8" s="14">
        <f t="shared" si="3"/>
        <v>1.2624154295125534E-2</v>
      </c>
      <c r="AB8" s="14">
        <f t="shared" si="4"/>
        <v>1.0253583552735757E-2</v>
      </c>
      <c r="AC8" s="14">
        <f t="shared" si="4"/>
        <v>5.2229504797474124E-3</v>
      </c>
      <c r="AD8" s="14">
        <f t="shared" si="4"/>
        <v>9.6389698989329808E-4</v>
      </c>
      <c r="AE8" s="14">
        <f t="shared" si="4"/>
        <v>-1.5494440633731399E-2</v>
      </c>
      <c r="AF8" s="14"/>
      <c r="AG8" s="14">
        <f t="shared" si="2"/>
        <v>2.7140289367541203E-3</v>
      </c>
    </row>
    <row r="9" spans="2:33">
      <c r="B9" s="26" t="s">
        <v>69</v>
      </c>
      <c r="C9" s="16">
        <f t="shared" si="0"/>
        <v>6.0355479647000001</v>
      </c>
      <c r="D9" s="16">
        <f t="shared" si="0"/>
        <v>6.0159538808999997</v>
      </c>
      <c r="E9" s="16">
        <f t="shared" si="0"/>
        <v>5.9679425146999998</v>
      </c>
      <c r="F9" s="16">
        <f t="shared" si="0"/>
        <v>5.9018030181999999</v>
      </c>
      <c r="G9" s="16">
        <f t="shared" si="0"/>
        <v>5.7730310541999996</v>
      </c>
      <c r="H9" s="16">
        <f t="shared" si="0"/>
        <v>5.6319088641999997</v>
      </c>
      <c r="I9" s="16">
        <f t="shared" si="0"/>
        <v>5.4827348595999998</v>
      </c>
      <c r="J9" s="16">
        <f t="shared" si="0"/>
        <v>5.3173234880000004</v>
      </c>
      <c r="K9" s="16">
        <f t="shared" si="0"/>
        <v>5.1219025104</v>
      </c>
      <c r="L9" s="27">
        <f t="shared" si="0"/>
        <v>4.8695720022</v>
      </c>
      <c r="P9" s="54">
        <v>6035.5479647000002</v>
      </c>
      <c r="Q9" s="54">
        <v>6015.9538808999996</v>
      </c>
      <c r="R9" s="54">
        <v>5967.9425147000002</v>
      </c>
      <c r="S9" s="54">
        <v>5901.8030182000002</v>
      </c>
      <c r="T9" s="54">
        <v>5773.0310541999997</v>
      </c>
      <c r="U9" s="54">
        <v>5631.9088641999997</v>
      </c>
      <c r="V9" s="54">
        <v>5482.7348596000002</v>
      </c>
      <c r="W9" s="54">
        <v>5317.323488</v>
      </c>
      <c r="X9" s="54">
        <v>5121.9025104000002</v>
      </c>
      <c r="Y9" s="54">
        <v>4869.5720021999996</v>
      </c>
      <c r="AA9" s="14">
        <f t="shared" si="3"/>
        <v>-3.2464465388395425E-3</v>
      </c>
      <c r="AB9" s="14">
        <f t="shared" si="4"/>
        <v>-7.9806739131479398E-3</v>
      </c>
      <c r="AC9" s="14">
        <f t="shared" si="4"/>
        <v>-1.1082462060766796E-2</v>
      </c>
      <c r="AD9" s="14">
        <f t="shared" si="4"/>
        <v>-2.181908877725891E-2</v>
      </c>
      <c r="AE9" s="14">
        <f t="shared" si="4"/>
        <v>-2.4445077235004775E-2</v>
      </c>
      <c r="AF9" s="14"/>
      <c r="AG9" s="14">
        <f t="shared" si="2"/>
        <v>-1.3714749705003592E-2</v>
      </c>
    </row>
    <row r="10" spans="2:33">
      <c r="B10" s="26"/>
      <c r="C10" s="16"/>
      <c r="D10" s="16"/>
      <c r="E10" s="16"/>
      <c r="F10" s="16"/>
      <c r="G10" s="16"/>
      <c r="H10" s="16"/>
      <c r="I10" s="16"/>
      <c r="J10" s="16"/>
      <c r="K10" s="16"/>
      <c r="L10" s="27"/>
      <c r="P10" s="54">
        <v>174.97260274000001</v>
      </c>
      <c r="Q10" s="54">
        <v>168.47945204999999</v>
      </c>
      <c r="R10" s="54">
        <v>169.26027396999999</v>
      </c>
      <c r="S10" s="54">
        <v>168.20547945000001</v>
      </c>
      <c r="T10" s="54">
        <v>163.23287671</v>
      </c>
      <c r="U10" s="54">
        <v>156.72602739999999</v>
      </c>
      <c r="V10" s="54">
        <v>149.72602739999999</v>
      </c>
      <c r="W10" s="54">
        <v>143.13150684999999</v>
      </c>
      <c r="X10" s="54">
        <v>136.47945204999999</v>
      </c>
      <c r="Y10" s="54">
        <v>131.23287671</v>
      </c>
      <c r="AA10" s="14">
        <f t="shared" si="3"/>
        <v>-3.710952793934541E-2</v>
      </c>
      <c r="AB10" s="14">
        <f t="shared" si="4"/>
        <v>4.6345231451030422E-3</v>
      </c>
      <c r="AC10" s="14">
        <f t="shared" si="4"/>
        <v>-6.2317902202316811E-3</v>
      </c>
      <c r="AD10" s="14">
        <f t="shared" si="4"/>
        <v>-2.9562667971694379E-2</v>
      </c>
      <c r="AE10" s="14">
        <f t="shared" si="4"/>
        <v>-3.9862369892310956E-2</v>
      </c>
      <c r="AF10" s="14"/>
      <c r="AG10" s="14">
        <f t="shared" si="2"/>
        <v>-2.1626366575695877E-2</v>
      </c>
    </row>
    <row r="11" spans="2:33">
      <c r="B11" s="26" t="s">
        <v>9</v>
      </c>
      <c r="C11" s="16">
        <f>SUM(C8:C9)</f>
        <v>39.466320603700005</v>
      </c>
      <c r="D11" s="16">
        <f t="shared" ref="D11:L11" si="5">SUM(D8:D9)</f>
        <v>39.868761751899996</v>
      </c>
      <c r="E11" s="16">
        <f t="shared" si="5"/>
        <v>40.167862979700004</v>
      </c>
      <c r="F11" s="16">
        <f t="shared" si="5"/>
        <v>40.280347974199998</v>
      </c>
      <c r="G11" s="16">
        <f t="shared" si="5"/>
        <v>40.184713386199995</v>
      </c>
      <c r="H11" s="16">
        <f t="shared" si="5"/>
        <v>39.510401427200001</v>
      </c>
      <c r="I11" s="16">
        <f t="shared" si="5"/>
        <v>38.758854303600003</v>
      </c>
      <c r="J11" s="16">
        <f t="shared" si="5"/>
        <v>37.979790563999998</v>
      </c>
      <c r="K11" s="16">
        <f t="shared" si="5"/>
        <v>37.124746272399996</v>
      </c>
      <c r="L11" s="27">
        <f t="shared" si="5"/>
        <v>36.123762995200003</v>
      </c>
    </row>
    <row r="12" spans="2:33">
      <c r="B12" s="26" t="s">
        <v>10</v>
      </c>
      <c r="C12" s="16">
        <f>+P10/1000</f>
        <v>0.17497260274000001</v>
      </c>
      <c r="D12" s="16">
        <f t="shared" ref="D12:L12" si="6">+Q10/1000</f>
        <v>0.16847945204999998</v>
      </c>
      <c r="E12" s="16">
        <f t="shared" si="6"/>
        <v>0.16926027396999999</v>
      </c>
      <c r="F12" s="16">
        <f t="shared" si="6"/>
        <v>0.16820547945</v>
      </c>
      <c r="G12" s="16">
        <f t="shared" si="6"/>
        <v>0.16323287671</v>
      </c>
      <c r="H12" s="16">
        <f t="shared" si="6"/>
        <v>0.1567260274</v>
      </c>
      <c r="I12" s="16">
        <f t="shared" si="6"/>
        <v>0.14972602739999999</v>
      </c>
      <c r="J12" s="16">
        <f t="shared" si="6"/>
        <v>0.14313150685000001</v>
      </c>
      <c r="K12" s="16">
        <f t="shared" si="6"/>
        <v>0.13647945205000001</v>
      </c>
      <c r="L12" s="27">
        <f t="shared" si="6"/>
        <v>0.13123287671</v>
      </c>
      <c r="P12" s="3"/>
    </row>
    <row r="13" spans="2:33" ht="13.5" thickBot="1">
      <c r="B13" s="28" t="s">
        <v>26</v>
      </c>
      <c r="C13" s="56">
        <f>SUM(C11:C12)</f>
        <v>39.641293206440004</v>
      </c>
      <c r="D13" s="56">
        <f t="shared" ref="D13:L13" si="7">SUM(D11:D12)</f>
        <v>40.037241203949996</v>
      </c>
      <c r="E13" s="56">
        <f t="shared" si="7"/>
        <v>40.337123253670001</v>
      </c>
      <c r="F13" s="56">
        <f t="shared" si="7"/>
        <v>40.44855345365</v>
      </c>
      <c r="G13" s="56">
        <f t="shared" si="7"/>
        <v>40.347946262909993</v>
      </c>
      <c r="H13" s="56">
        <f t="shared" si="7"/>
        <v>39.667127454599999</v>
      </c>
      <c r="I13" s="56">
        <f t="shared" si="7"/>
        <v>38.908580331000003</v>
      </c>
      <c r="J13" s="56">
        <f t="shared" si="7"/>
        <v>38.122922070849995</v>
      </c>
      <c r="K13" s="56">
        <f t="shared" si="7"/>
        <v>37.261225724449993</v>
      </c>
      <c r="L13" s="57">
        <f t="shared" si="7"/>
        <v>36.254995871910005</v>
      </c>
    </row>
    <row r="14" spans="2:33" ht="13.5" thickBot="1">
      <c r="B14" s="3"/>
    </row>
    <row r="15" spans="2:33" ht="13.5" thickBot="1">
      <c r="B15" s="96" t="s">
        <v>27</v>
      </c>
      <c r="C15" s="97" t="s">
        <v>106</v>
      </c>
      <c r="D15" s="97" t="s">
        <v>107</v>
      </c>
      <c r="E15" s="97" t="s">
        <v>108</v>
      </c>
      <c r="F15" s="97" t="s">
        <v>114</v>
      </c>
      <c r="G15" s="97" t="s">
        <v>115</v>
      </c>
      <c r="H15" s="97" t="s">
        <v>122</v>
      </c>
      <c r="I15" s="97" t="s">
        <v>127</v>
      </c>
      <c r="J15" s="97" t="s">
        <v>165</v>
      </c>
      <c r="K15" s="97" t="s">
        <v>168</v>
      </c>
      <c r="L15" s="98" t="s">
        <v>169</v>
      </c>
      <c r="M15" s="99" t="s">
        <v>171</v>
      </c>
      <c r="P15" s="46" t="s">
        <v>109</v>
      </c>
      <c r="Q15" s="47" t="s">
        <v>113</v>
      </c>
    </row>
    <row r="16" spans="2:33" ht="13.5" thickBot="1">
      <c r="B16" s="28" t="s">
        <v>26</v>
      </c>
      <c r="C16" s="56">
        <f t="shared" ref="C16:M16" si="8">P16/1000</f>
        <v>39.586723829</v>
      </c>
      <c r="D16" s="56">
        <f t="shared" si="8"/>
        <v>39.894415008999999</v>
      </c>
      <c r="E16" s="56">
        <f t="shared" si="8"/>
        <v>40.261054088999998</v>
      </c>
      <c r="F16" s="56">
        <f t="shared" si="8"/>
        <v>40.485167202</v>
      </c>
      <c r="G16" s="56">
        <f t="shared" si="8"/>
        <v>40.410084388000001</v>
      </c>
      <c r="H16" s="56">
        <f t="shared" si="8"/>
        <v>39.914183862999998</v>
      </c>
      <c r="I16" s="56">
        <f t="shared" si="8"/>
        <v>39.153583570000002</v>
      </c>
      <c r="J16" s="56">
        <f t="shared" si="8"/>
        <v>38.433141129000006</v>
      </c>
      <c r="K16" s="56">
        <f t="shared" si="8"/>
        <v>37.508862684</v>
      </c>
      <c r="L16" s="56">
        <f t="shared" si="8"/>
        <v>36.585402594000001</v>
      </c>
      <c r="M16" s="57">
        <f t="shared" si="8"/>
        <v>35.458849298000004</v>
      </c>
      <c r="O16" s="1" t="s">
        <v>135</v>
      </c>
      <c r="P16" s="87">
        <v>39586.723829000002</v>
      </c>
      <c r="Q16" s="88">
        <v>39894.415008999997</v>
      </c>
      <c r="R16" s="88">
        <v>40261.054088999997</v>
      </c>
      <c r="S16" s="88">
        <v>40485.167201999997</v>
      </c>
      <c r="T16" s="88">
        <v>40410.084388000003</v>
      </c>
      <c r="U16" s="88">
        <v>39914.183862999998</v>
      </c>
      <c r="V16" s="88">
        <v>39153.583570000003</v>
      </c>
      <c r="W16" s="88">
        <v>38433.141129000003</v>
      </c>
      <c r="X16" s="88">
        <v>37508.862684</v>
      </c>
      <c r="Y16" s="88">
        <v>36585.402593999999</v>
      </c>
      <c r="Z16" s="88">
        <v>35458.849298000001</v>
      </c>
      <c r="AA16" s="14"/>
    </row>
    <row r="17" spans="2:33"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4"/>
      <c r="O17" s="1"/>
      <c r="Q17" s="14">
        <f>P16/Q16-1</f>
        <v>-7.712637970266778E-3</v>
      </c>
      <c r="R17" s="14">
        <f t="shared" ref="R17:T17" si="9">Q16/R16-1</f>
        <v>-9.1065444831504028E-3</v>
      </c>
      <c r="S17" s="14">
        <f t="shared" si="9"/>
        <v>-5.5356845108677222E-3</v>
      </c>
      <c r="T17" s="14">
        <f t="shared" si="9"/>
        <v>1.8580217076282768E-3</v>
      </c>
      <c r="U17" s="14">
        <f>AVERAGE(Q17:T17)</f>
        <v>-5.1242113141641565E-3</v>
      </c>
      <c r="V17" s="14"/>
    </row>
    <row r="18" spans="2:33"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O18" s="1"/>
    </row>
    <row r="19" spans="2:33">
      <c r="B19" s="48" t="s">
        <v>31</v>
      </c>
      <c r="C19" s="29"/>
      <c r="D19" s="29"/>
      <c r="E19" s="29"/>
      <c r="F19" s="29"/>
      <c r="G19" s="29"/>
      <c r="H19" s="29"/>
      <c r="I19" s="29"/>
      <c r="J19" s="29"/>
      <c r="K19" s="1"/>
      <c r="O19" s="1"/>
    </row>
    <row r="20" spans="2:33" ht="13.5" thickBot="1">
      <c r="B20" s="1"/>
      <c r="C20" s="1"/>
      <c r="D20" s="1"/>
      <c r="E20" s="1"/>
      <c r="F20" s="1"/>
      <c r="G20" s="1"/>
      <c r="H20" s="1"/>
      <c r="I20" s="1"/>
      <c r="J20" s="1"/>
      <c r="K20" s="1"/>
      <c r="O20" s="1"/>
    </row>
    <row r="21" spans="2:33" ht="13.5" thickBot="1">
      <c r="B21" s="93" t="s">
        <v>6</v>
      </c>
      <c r="C21" s="94">
        <f>C4</f>
        <v>2025</v>
      </c>
      <c r="D21" s="94">
        <f t="shared" ref="D21:L21" si="10">D4</f>
        <v>2026</v>
      </c>
      <c r="E21" s="94">
        <f t="shared" si="10"/>
        <v>2027</v>
      </c>
      <c r="F21" s="94">
        <f t="shared" si="10"/>
        <v>2028</v>
      </c>
      <c r="G21" s="94">
        <f t="shared" si="10"/>
        <v>2029</v>
      </c>
      <c r="H21" s="94">
        <f t="shared" si="10"/>
        <v>2030</v>
      </c>
      <c r="I21" s="94">
        <f t="shared" si="10"/>
        <v>2031</v>
      </c>
      <c r="J21" s="94">
        <f t="shared" si="10"/>
        <v>2032</v>
      </c>
      <c r="K21" s="94">
        <f t="shared" si="10"/>
        <v>2033</v>
      </c>
      <c r="L21" s="95">
        <f t="shared" si="10"/>
        <v>2034</v>
      </c>
      <c r="O21" s="1"/>
      <c r="P21" s="46" t="s">
        <v>109</v>
      </c>
      <c r="Q21" s="47" t="s">
        <v>112</v>
      </c>
    </row>
    <row r="22" spans="2:33">
      <c r="B22" s="26" t="s">
        <v>7</v>
      </c>
      <c r="C22" s="43">
        <f t="shared" ref="C22:C26" si="11">P22/1000</f>
        <v>32.111384641000001</v>
      </c>
      <c r="D22" s="43">
        <f t="shared" ref="D22:D26" si="12">Q22/1000</f>
        <v>32.665572943000001</v>
      </c>
      <c r="E22" s="43">
        <f t="shared" ref="E22:E26" si="13">R22/1000</f>
        <v>33.153889485999997</v>
      </c>
      <c r="F22" s="43">
        <f t="shared" ref="F22:F26" si="14">S22/1000</f>
        <v>33.502870367</v>
      </c>
      <c r="G22" s="43">
        <f t="shared" ref="G22:G26" si="15">T22/1000</f>
        <v>33.669706153</v>
      </c>
      <c r="H22" s="43">
        <f t="shared" ref="H22:H26" si="16">U22/1000</f>
        <v>33.131429971999999</v>
      </c>
      <c r="I22" s="43">
        <f t="shared" ref="I22:I26" si="17">V22/1000</f>
        <v>32.504623299999999</v>
      </c>
      <c r="J22" s="43">
        <f t="shared" ref="J22:J26" si="18">W22/1000</f>
        <v>31.866109466000001</v>
      </c>
      <c r="K22" s="43">
        <f t="shared" ref="K22:K26" si="19">X22/1000</f>
        <v>31.205782799000001</v>
      </c>
      <c r="L22" s="40">
        <f t="shared" ref="L22:L26" si="20">Y22/1000</f>
        <v>30.523982703000001</v>
      </c>
      <c r="O22" s="1"/>
      <c r="P22" s="54">
        <v>32111.384641000001</v>
      </c>
      <c r="Q22" s="54">
        <v>32665.572942999999</v>
      </c>
      <c r="R22" s="54">
        <v>33153.889486</v>
      </c>
      <c r="S22" s="54">
        <v>33502.870367000003</v>
      </c>
      <c r="T22" s="54">
        <v>33669.706152999999</v>
      </c>
      <c r="U22" s="54">
        <v>33131.429971999998</v>
      </c>
      <c r="V22" s="54">
        <v>32504.623299999999</v>
      </c>
      <c r="W22" s="54">
        <v>31866.109466000002</v>
      </c>
      <c r="X22" s="54">
        <v>31205.782799000001</v>
      </c>
      <c r="Y22" s="54">
        <v>30523.982703000001</v>
      </c>
      <c r="AA22" s="14">
        <f t="shared" ref="AA22:AE22" si="21">Q22/P22-1</f>
        <v>1.7258312221529293E-2</v>
      </c>
      <c r="AB22" s="14">
        <f t="shared" si="21"/>
        <v>1.4948966113409012E-2</v>
      </c>
      <c r="AC22" s="14">
        <f t="shared" si="21"/>
        <v>1.0526091701770657E-2</v>
      </c>
      <c r="AD22" s="14">
        <f t="shared" si="21"/>
        <v>4.9797460388447679E-3</v>
      </c>
      <c r="AE22" s="14">
        <f t="shared" si="21"/>
        <v>-1.5986958084932335E-2</v>
      </c>
      <c r="AF22" s="14"/>
      <c r="AG22" s="14">
        <f t="shared" ref="AG22:AG27" si="22">AVERAGE(AA22:AF22)</f>
        <v>6.3452315981242791E-3</v>
      </c>
    </row>
    <row r="23" spans="2:33">
      <c r="B23" s="26" t="s">
        <v>8</v>
      </c>
      <c r="C23" s="16">
        <f t="shared" si="11"/>
        <v>4.2678385177999996</v>
      </c>
      <c r="D23" s="16">
        <f t="shared" si="12"/>
        <v>4.3229676099000001</v>
      </c>
      <c r="E23" s="16">
        <f t="shared" si="13"/>
        <v>4.3578770845000001</v>
      </c>
      <c r="F23" s="16">
        <f t="shared" si="14"/>
        <v>4.3725484091000002</v>
      </c>
      <c r="G23" s="16">
        <f t="shared" si="15"/>
        <v>4.3864034539000007</v>
      </c>
      <c r="H23" s="16">
        <f t="shared" si="16"/>
        <v>4.3700163881999998</v>
      </c>
      <c r="I23" s="16">
        <f t="shared" si="17"/>
        <v>4.3447044019000005</v>
      </c>
      <c r="J23" s="16">
        <f t="shared" si="18"/>
        <v>4.3104027181999998</v>
      </c>
      <c r="K23" s="16">
        <f t="shared" si="19"/>
        <v>4.2468844411999997</v>
      </c>
      <c r="L23" s="27">
        <f t="shared" si="20"/>
        <v>4.1310702849999998</v>
      </c>
      <c r="O23" s="1"/>
      <c r="P23" s="54">
        <v>4267.8385177999999</v>
      </c>
      <c r="Q23" s="54">
        <v>4322.9676098999998</v>
      </c>
      <c r="R23" s="54">
        <v>4357.8770844999999</v>
      </c>
      <c r="S23" s="54">
        <v>4372.5484090999998</v>
      </c>
      <c r="T23" s="54">
        <v>4386.4034539000004</v>
      </c>
      <c r="U23" s="54">
        <v>4370.0163881999997</v>
      </c>
      <c r="V23" s="54">
        <v>4344.7044019000004</v>
      </c>
      <c r="W23" s="54">
        <v>4310.4027182</v>
      </c>
      <c r="X23" s="54">
        <v>4246.8844411999999</v>
      </c>
      <c r="Y23" s="54">
        <v>4131.0702849999998</v>
      </c>
      <c r="AA23" s="14">
        <f t="shared" ref="AA23:AA27" si="23">Q23/P23-1</f>
        <v>1.2917333181672985E-2</v>
      </c>
      <c r="AB23" s="14">
        <f t="shared" ref="AB23:AB27" si="24">R23/Q23-1</f>
        <v>8.0753495631227246E-3</v>
      </c>
      <c r="AC23" s="14">
        <f t="shared" ref="AC23:AC27" si="25">S23/R23-1</f>
        <v>3.3666219389671959E-3</v>
      </c>
      <c r="AD23" s="14">
        <f t="shared" ref="AD23:AD27" si="26">T23/S23-1</f>
        <v>3.1686429751505152E-3</v>
      </c>
      <c r="AE23" s="14">
        <f t="shared" ref="AE23:AE27" si="27">U23/T23-1</f>
        <v>-3.7358774385951588E-3</v>
      </c>
      <c r="AF23" s="14"/>
      <c r="AG23" s="14">
        <f t="shared" si="22"/>
        <v>4.7584140440636528E-3</v>
      </c>
    </row>
    <row r="24" spans="2:33">
      <c r="B24" s="26" t="s">
        <v>67</v>
      </c>
      <c r="C24" s="16">
        <f t="shared" si="11"/>
        <v>8.4974190168000003</v>
      </c>
      <c r="D24" s="16">
        <f t="shared" si="12"/>
        <v>8.5192725415999995</v>
      </c>
      <c r="E24" s="16">
        <f t="shared" si="13"/>
        <v>8.4374265726999997</v>
      </c>
      <c r="F24" s="16">
        <f t="shared" si="14"/>
        <v>8.2741295745999999</v>
      </c>
      <c r="G24" s="16">
        <f t="shared" si="15"/>
        <v>8.1021424267000004</v>
      </c>
      <c r="H24" s="16">
        <f t="shared" si="16"/>
        <v>7.9379228547</v>
      </c>
      <c r="I24" s="16">
        <f t="shared" si="17"/>
        <v>7.7782247195999998</v>
      </c>
      <c r="J24" s="16">
        <f t="shared" si="18"/>
        <v>7.6129572546999995</v>
      </c>
      <c r="K24" s="16">
        <f t="shared" si="19"/>
        <v>7.4120655138</v>
      </c>
      <c r="L24" s="27">
        <f t="shared" si="20"/>
        <v>7.1219415103000001</v>
      </c>
      <c r="O24" s="1"/>
      <c r="P24" s="54">
        <v>8497.4190168000005</v>
      </c>
      <c r="Q24" s="54">
        <v>8519.2725415999994</v>
      </c>
      <c r="R24" s="54">
        <v>8437.4265727000002</v>
      </c>
      <c r="S24" s="54">
        <v>8274.1295745999996</v>
      </c>
      <c r="T24" s="54">
        <v>8102.1424267000002</v>
      </c>
      <c r="U24" s="54">
        <v>7937.9228547000002</v>
      </c>
      <c r="V24" s="54">
        <v>7778.2247195999998</v>
      </c>
      <c r="W24" s="54">
        <v>7612.9572546999998</v>
      </c>
      <c r="X24" s="54">
        <v>7412.0655138000002</v>
      </c>
      <c r="Y24" s="54">
        <v>7121.9415103000001</v>
      </c>
      <c r="AA24" s="14">
        <f t="shared" si="23"/>
        <v>2.5717838271588356E-3</v>
      </c>
      <c r="AB24" s="14">
        <f t="shared" si="24"/>
        <v>-9.6071546602531921E-3</v>
      </c>
      <c r="AC24" s="14">
        <f t="shared" si="25"/>
        <v>-1.9353886720432256E-2</v>
      </c>
      <c r="AD24" s="14">
        <f t="shared" si="26"/>
        <v>-2.0786131803877894E-2</v>
      </c>
      <c r="AE24" s="14">
        <f t="shared" si="27"/>
        <v>-2.0268660232240165E-2</v>
      </c>
      <c r="AF24" s="14"/>
      <c r="AG24" s="14">
        <f t="shared" si="22"/>
        <v>-1.3488809917928935E-2</v>
      </c>
    </row>
    <row r="25" spans="2:33">
      <c r="B25" s="26" t="s">
        <v>68</v>
      </c>
      <c r="C25" s="16">
        <f t="shared" si="11"/>
        <v>44.876642176000004</v>
      </c>
      <c r="D25" s="16">
        <f t="shared" si="12"/>
        <v>45.507813094999996</v>
      </c>
      <c r="E25" s="16">
        <f t="shared" si="13"/>
        <v>45.949193142999995</v>
      </c>
      <c r="F25" s="16">
        <f t="shared" si="14"/>
        <v>46.149548351</v>
      </c>
      <c r="G25" s="16">
        <f t="shared" si="15"/>
        <v>46.158252034</v>
      </c>
      <c r="H25" s="16">
        <f t="shared" si="16"/>
        <v>45.439369214999999</v>
      </c>
      <c r="I25" s="16">
        <f t="shared" si="17"/>
        <v>44.627552422000001</v>
      </c>
      <c r="J25" s="16">
        <f t="shared" si="18"/>
        <v>43.789469439000001</v>
      </c>
      <c r="K25" s="16">
        <f t="shared" si="19"/>
        <v>42.864732753999995</v>
      </c>
      <c r="L25" s="27">
        <f t="shared" si="20"/>
        <v>41.776994498999997</v>
      </c>
      <c r="O25" s="1"/>
      <c r="P25" s="55">
        <v>44876.642176000001</v>
      </c>
      <c r="Q25" s="55">
        <v>45507.813094999998</v>
      </c>
      <c r="R25" s="55">
        <v>45949.193142999997</v>
      </c>
      <c r="S25" s="55">
        <v>46149.548350999998</v>
      </c>
      <c r="T25" s="55">
        <v>46158.252033999997</v>
      </c>
      <c r="U25" s="55">
        <v>45439.369214999999</v>
      </c>
      <c r="V25" s="55">
        <v>44627.552422000001</v>
      </c>
      <c r="W25" s="55">
        <v>43789.469439</v>
      </c>
      <c r="X25" s="55">
        <v>42864.732753999997</v>
      </c>
      <c r="Y25" s="55">
        <v>41776.994499</v>
      </c>
      <c r="AA25" s="14">
        <f t="shared" si="23"/>
        <v>1.406457543157158E-2</v>
      </c>
      <c r="AB25" s="14">
        <f t="shared" si="24"/>
        <v>9.6989949193690972E-3</v>
      </c>
      <c r="AC25" s="14">
        <f t="shared" si="25"/>
        <v>4.3603640084923789E-3</v>
      </c>
      <c r="AD25" s="14">
        <f t="shared" si="26"/>
        <v>1.8859736034260166E-4</v>
      </c>
      <c r="AE25" s="14">
        <f t="shared" si="27"/>
        <v>-1.5574307676782695E-2</v>
      </c>
      <c r="AF25" s="14"/>
      <c r="AG25" s="14">
        <f t="shared" si="22"/>
        <v>2.5476448085985925E-3</v>
      </c>
    </row>
    <row r="26" spans="2:33">
      <c r="B26" s="26" t="s">
        <v>69</v>
      </c>
      <c r="C26" s="16">
        <f t="shared" si="11"/>
        <v>9.0625782385999987</v>
      </c>
      <c r="D26" s="16">
        <f t="shared" si="12"/>
        <v>8.8134675697000002</v>
      </c>
      <c r="E26" s="16">
        <f t="shared" si="13"/>
        <v>8.5614947449999992</v>
      </c>
      <c r="F26" s="16">
        <f t="shared" si="14"/>
        <v>8.4131685806000007</v>
      </c>
      <c r="G26" s="16">
        <f t="shared" si="15"/>
        <v>8.1732175039000001</v>
      </c>
      <c r="H26" s="16">
        <f t="shared" si="16"/>
        <v>7.9172539132000006</v>
      </c>
      <c r="I26" s="16">
        <f t="shared" si="17"/>
        <v>7.6514194657000001</v>
      </c>
      <c r="J26" s="16">
        <f t="shared" si="18"/>
        <v>7.3542626653999994</v>
      </c>
      <c r="K26" s="16">
        <f t="shared" si="19"/>
        <v>7.0266627156000006</v>
      </c>
      <c r="L26" s="27">
        <f t="shared" si="20"/>
        <v>6.6824454486000002</v>
      </c>
      <c r="O26" s="1"/>
      <c r="P26" s="54">
        <v>9062.5782385999992</v>
      </c>
      <c r="Q26" s="54">
        <v>8813.4675697000002</v>
      </c>
      <c r="R26" s="54">
        <v>8561.494745</v>
      </c>
      <c r="S26" s="54">
        <v>8413.1685806000005</v>
      </c>
      <c r="T26" s="54">
        <v>8173.2175039000003</v>
      </c>
      <c r="U26" s="54">
        <v>7917.2539132000002</v>
      </c>
      <c r="V26" s="54">
        <v>7651.4194656999998</v>
      </c>
      <c r="W26" s="54">
        <v>7354.2626653999996</v>
      </c>
      <c r="X26" s="54">
        <v>7026.6627156000004</v>
      </c>
      <c r="Y26" s="54">
        <v>6682.4454486000004</v>
      </c>
      <c r="AA26" s="14">
        <f t="shared" si="23"/>
        <v>-2.7487836500982521E-2</v>
      </c>
      <c r="AB26" s="14">
        <f t="shared" si="24"/>
        <v>-2.8589521968204967E-2</v>
      </c>
      <c r="AC26" s="14">
        <f t="shared" si="25"/>
        <v>-1.7324797692204741E-2</v>
      </c>
      <c r="AD26" s="14">
        <f t="shared" si="26"/>
        <v>-2.8520892503367312E-2</v>
      </c>
      <c r="AE26" s="14">
        <f t="shared" si="27"/>
        <v>-3.1317359482708307E-2</v>
      </c>
      <c r="AF26" s="14"/>
      <c r="AG26" s="14">
        <f t="shared" si="22"/>
        <v>-2.6648081629493569E-2</v>
      </c>
    </row>
    <row r="27" spans="2:33">
      <c r="B27" s="26"/>
      <c r="C27" s="16"/>
      <c r="D27" s="16"/>
      <c r="E27" s="16"/>
      <c r="F27" s="16"/>
      <c r="G27" s="16"/>
      <c r="H27" s="16"/>
      <c r="I27" s="16"/>
      <c r="J27" s="16"/>
      <c r="K27" s="16"/>
      <c r="L27" s="27"/>
      <c r="O27" s="1"/>
      <c r="P27" s="54">
        <v>193</v>
      </c>
      <c r="Q27" s="54">
        <v>185.46575342</v>
      </c>
      <c r="R27" s="54">
        <v>185.26027396999999</v>
      </c>
      <c r="S27" s="54">
        <v>185.00273973</v>
      </c>
      <c r="T27" s="54">
        <v>178.72602739999999</v>
      </c>
      <c r="U27" s="54">
        <v>171.72602739999999</v>
      </c>
      <c r="V27" s="54">
        <v>163.97260274000001</v>
      </c>
      <c r="W27" s="54">
        <v>156.41643836</v>
      </c>
      <c r="X27" s="54">
        <v>149.47945204999999</v>
      </c>
      <c r="Y27" s="54">
        <v>144.23287671</v>
      </c>
      <c r="AA27" s="14">
        <f t="shared" si="23"/>
        <v>-3.9037547046632093E-2</v>
      </c>
      <c r="AB27" s="14">
        <f t="shared" si="24"/>
        <v>-1.1079104697819808E-3</v>
      </c>
      <c r="AC27" s="14">
        <f t="shared" si="25"/>
        <v>-1.3901212304247013E-3</v>
      </c>
      <c r="AD27" s="14">
        <f t="shared" si="26"/>
        <v>-3.3927672309936985E-2</v>
      </c>
      <c r="AE27" s="14">
        <f t="shared" si="27"/>
        <v>-3.9166091821274396E-2</v>
      </c>
      <c r="AF27" s="14"/>
      <c r="AG27" s="14">
        <f t="shared" si="22"/>
        <v>-2.292586857561003E-2</v>
      </c>
    </row>
    <row r="28" spans="2:33">
      <c r="B28" s="26" t="s">
        <v>9</v>
      </c>
      <c r="C28" s="16">
        <f>SUM(C25:C26)</f>
        <v>53.939220414600001</v>
      </c>
      <c r="D28" s="16">
        <f t="shared" ref="D28:L28" si="28">SUM(D25:D26)</f>
        <v>54.321280664699998</v>
      </c>
      <c r="E28" s="16">
        <f t="shared" si="28"/>
        <v>54.510687887999993</v>
      </c>
      <c r="F28" s="16">
        <f t="shared" si="28"/>
        <v>54.562716931600001</v>
      </c>
      <c r="G28" s="16">
        <f t="shared" si="28"/>
        <v>54.331469537899999</v>
      </c>
      <c r="H28" s="16">
        <f t="shared" si="28"/>
        <v>53.356623128199999</v>
      </c>
      <c r="I28" s="16">
        <f t="shared" si="28"/>
        <v>52.278971887700003</v>
      </c>
      <c r="J28" s="16">
        <f t="shared" si="28"/>
        <v>51.143732104400002</v>
      </c>
      <c r="K28" s="16">
        <f t="shared" si="28"/>
        <v>49.891395469599999</v>
      </c>
      <c r="L28" s="27">
        <f t="shared" si="28"/>
        <v>48.459439947599996</v>
      </c>
      <c r="O28" s="1"/>
    </row>
    <row r="29" spans="2:33">
      <c r="B29" s="26" t="s">
        <v>10</v>
      </c>
      <c r="C29" s="16">
        <f>+P27/1000</f>
        <v>0.193</v>
      </c>
      <c r="D29" s="16">
        <f t="shared" ref="D29" si="29">+Q27/1000</f>
        <v>0.18546575341999999</v>
      </c>
      <c r="E29" s="16">
        <f t="shared" ref="E29" si="30">+R27/1000</f>
        <v>0.18526027396999997</v>
      </c>
      <c r="F29" s="16">
        <f t="shared" ref="F29" si="31">+S27/1000</f>
        <v>0.18500273973</v>
      </c>
      <c r="G29" s="16">
        <f t="shared" ref="G29" si="32">+T27/1000</f>
        <v>0.17872602739999999</v>
      </c>
      <c r="H29" s="16">
        <f t="shared" ref="H29" si="33">+U27/1000</f>
        <v>0.17172602739999998</v>
      </c>
      <c r="I29" s="16">
        <f t="shared" ref="I29" si="34">+V27/1000</f>
        <v>0.16397260274</v>
      </c>
      <c r="J29" s="16">
        <f t="shared" ref="J29" si="35">+W27/1000</f>
        <v>0.15641643835999999</v>
      </c>
      <c r="K29" s="16">
        <f t="shared" ref="K29" si="36">+X27/1000</f>
        <v>0.14947945204999999</v>
      </c>
      <c r="L29" s="27">
        <f t="shared" ref="L29" si="37">+Y27/1000</f>
        <v>0.14423287671000001</v>
      </c>
      <c r="O29" s="1"/>
    </row>
    <row r="30" spans="2:33" ht="13.5" thickBot="1">
      <c r="B30" s="28" t="s">
        <v>26</v>
      </c>
      <c r="C30" s="56">
        <f>SUM(C28:C29)</f>
        <v>54.132220414599999</v>
      </c>
      <c r="D30" s="56">
        <f t="shared" ref="D30:L30" si="38">SUM(D28:D29)</f>
        <v>54.506746418119995</v>
      </c>
      <c r="E30" s="56">
        <f t="shared" si="38"/>
        <v>54.695948161969994</v>
      </c>
      <c r="F30" s="56">
        <f t="shared" si="38"/>
        <v>54.747719671330003</v>
      </c>
      <c r="G30" s="56">
        <f t="shared" si="38"/>
        <v>54.510195565300002</v>
      </c>
      <c r="H30" s="56">
        <f t="shared" si="38"/>
        <v>53.528349155599997</v>
      </c>
      <c r="I30" s="56">
        <f t="shared" si="38"/>
        <v>52.442944490440006</v>
      </c>
      <c r="J30" s="56">
        <f t="shared" si="38"/>
        <v>51.300148542759999</v>
      </c>
      <c r="K30" s="56">
        <f t="shared" si="38"/>
        <v>50.040874921650001</v>
      </c>
      <c r="L30" s="57">
        <f t="shared" si="38"/>
        <v>48.603672824309996</v>
      </c>
      <c r="O30" s="1"/>
    </row>
    <row r="31" spans="2:33" ht="13.5" thickBot="1">
      <c r="B31" s="3"/>
      <c r="O31" s="1"/>
    </row>
    <row r="32" spans="2:33" ht="13.5" thickBot="1">
      <c r="B32" s="96" t="s">
        <v>27</v>
      </c>
      <c r="C32" s="97" t="str">
        <f>C15</f>
        <v>24/25</v>
      </c>
      <c r="D32" s="97" t="str">
        <f t="shared" ref="D32:M32" si="39">D15</f>
        <v>25/26</v>
      </c>
      <c r="E32" s="97" t="str">
        <f t="shared" si="39"/>
        <v>26/27</v>
      </c>
      <c r="F32" s="97" t="str">
        <f t="shared" si="39"/>
        <v>27/28</v>
      </c>
      <c r="G32" s="97" t="str">
        <f t="shared" si="39"/>
        <v>28/29</v>
      </c>
      <c r="H32" s="97" t="str">
        <f t="shared" si="39"/>
        <v>29/30</v>
      </c>
      <c r="I32" s="97" t="str">
        <f t="shared" si="39"/>
        <v>30/31</v>
      </c>
      <c r="J32" s="97" t="str">
        <f t="shared" si="39"/>
        <v>31/32</v>
      </c>
      <c r="K32" s="97" t="str">
        <f t="shared" si="39"/>
        <v>32/33</v>
      </c>
      <c r="L32" s="98" t="str">
        <f t="shared" si="39"/>
        <v>33/34</v>
      </c>
      <c r="M32" s="99" t="str">
        <f t="shared" si="39"/>
        <v>34/35</v>
      </c>
      <c r="O32" s="1"/>
      <c r="P32" s="46" t="s">
        <v>109</v>
      </c>
      <c r="Q32" s="47" t="s">
        <v>113</v>
      </c>
    </row>
    <row r="33" spans="2:33" ht="13.5" thickBot="1">
      <c r="B33" s="28" t="s">
        <v>26</v>
      </c>
      <c r="C33" s="56">
        <f t="shared" ref="C33" si="40">P33/1000</f>
        <v>53.576755001999999</v>
      </c>
      <c r="D33" s="56">
        <f t="shared" ref="D33" si="41">Q33/1000</f>
        <v>54.424626512000003</v>
      </c>
      <c r="E33" s="56">
        <f t="shared" ref="E33" si="42">R33/1000</f>
        <v>54.632472549999996</v>
      </c>
      <c r="F33" s="56">
        <f t="shared" ref="F33" si="43">S33/1000</f>
        <v>54.783536216000002</v>
      </c>
      <c r="G33" s="56">
        <f t="shared" ref="G33" si="44">T33/1000</f>
        <v>54.634372808999998</v>
      </c>
      <c r="H33" s="56">
        <f t="shared" ref="H33" si="45">U33/1000</f>
        <v>53.873819150000003</v>
      </c>
      <c r="I33" s="56">
        <f t="shared" ref="I33" si="46">V33/1000</f>
        <v>52.764942495</v>
      </c>
      <c r="J33" s="56">
        <f t="shared" ref="J33" si="47">W33/1000</f>
        <v>51.742213537000005</v>
      </c>
      <c r="K33" s="56">
        <f t="shared" ref="K33" si="48">X33/1000</f>
        <v>50.382126468999999</v>
      </c>
      <c r="L33" s="56">
        <f t="shared" ref="L33" si="49">Y33/1000</f>
        <v>49.032925722999998</v>
      </c>
      <c r="M33" s="57">
        <f t="shared" ref="M33" si="50">Z33/1000</f>
        <v>47.447812575999997</v>
      </c>
      <c r="O33" s="1" t="s">
        <v>131</v>
      </c>
      <c r="P33" s="87">
        <v>53576.755001999998</v>
      </c>
      <c r="Q33" s="88">
        <v>54424.626512000003</v>
      </c>
      <c r="R33" s="88">
        <v>54632.472549999999</v>
      </c>
      <c r="S33" s="88">
        <v>54783.536216</v>
      </c>
      <c r="T33" s="88">
        <v>54634.372809</v>
      </c>
      <c r="U33" s="88">
        <v>53873.819150000003</v>
      </c>
      <c r="V33" s="88">
        <v>52764.942495000003</v>
      </c>
      <c r="W33" s="88">
        <v>51742.213537000003</v>
      </c>
      <c r="X33" s="88">
        <v>50382.126469000003</v>
      </c>
      <c r="Y33" s="88">
        <v>49032.925723</v>
      </c>
      <c r="Z33" s="88">
        <v>47447.812575999997</v>
      </c>
      <c r="AA33" s="14"/>
    </row>
    <row r="34" spans="2:33"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4"/>
      <c r="O34" s="1"/>
      <c r="Q34" s="14">
        <f>P33/Q33-1</f>
        <v>-1.5578820918744518E-2</v>
      </c>
      <c r="R34" s="14">
        <f t="shared" ref="R34" si="51">Q33/R33-1</f>
        <v>-3.8044413569195967E-3</v>
      </c>
      <c r="S34" s="14">
        <f t="shared" ref="S34" si="52">R33/S33-1</f>
        <v>-2.7574646770589517E-3</v>
      </c>
      <c r="T34" s="14">
        <f t="shared" ref="T34" si="53">S33/T33-1</f>
        <v>2.7302117573759777E-3</v>
      </c>
      <c r="U34" s="14">
        <f>AVERAGE(Q34:T34)</f>
        <v>-4.8526287988367722E-3</v>
      </c>
      <c r="V34" s="14"/>
    </row>
    <row r="35" spans="2:33"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O35" s="1"/>
    </row>
    <row r="36" spans="2:33">
      <c r="B36" s="48" t="s">
        <v>105</v>
      </c>
      <c r="C36" s="29"/>
      <c r="D36" s="29"/>
      <c r="E36" s="29"/>
      <c r="F36" s="29"/>
      <c r="G36" s="29"/>
      <c r="H36" s="29"/>
      <c r="I36" s="29"/>
      <c r="J36" s="29"/>
      <c r="K36" s="1"/>
      <c r="O36" s="1"/>
    </row>
    <row r="37" spans="2:33" ht="13.5" thickBot="1">
      <c r="B37" s="1"/>
      <c r="C37" s="1"/>
      <c r="D37" s="1"/>
      <c r="E37" s="1"/>
      <c r="F37" s="1"/>
      <c r="G37" s="1"/>
      <c r="H37" s="1"/>
      <c r="I37" s="1"/>
      <c r="J37" s="1"/>
      <c r="K37" s="1"/>
      <c r="O37" s="1"/>
    </row>
    <row r="38" spans="2:33" ht="13.5" thickBot="1">
      <c r="B38" s="93" t="s">
        <v>6</v>
      </c>
      <c r="C38" s="94">
        <f>C21</f>
        <v>2025</v>
      </c>
      <c r="D38" s="94">
        <f t="shared" ref="D38:L38" si="54">D21</f>
        <v>2026</v>
      </c>
      <c r="E38" s="94">
        <f t="shared" si="54"/>
        <v>2027</v>
      </c>
      <c r="F38" s="94">
        <f t="shared" si="54"/>
        <v>2028</v>
      </c>
      <c r="G38" s="94">
        <f t="shared" si="54"/>
        <v>2029</v>
      </c>
      <c r="H38" s="94">
        <f t="shared" si="54"/>
        <v>2030</v>
      </c>
      <c r="I38" s="94">
        <f t="shared" si="54"/>
        <v>2031</v>
      </c>
      <c r="J38" s="94">
        <f t="shared" si="54"/>
        <v>2032</v>
      </c>
      <c r="K38" s="94">
        <f t="shared" si="54"/>
        <v>2033</v>
      </c>
      <c r="L38" s="95">
        <f t="shared" si="54"/>
        <v>2034</v>
      </c>
      <c r="O38" s="1"/>
      <c r="P38" s="46" t="s">
        <v>109</v>
      </c>
      <c r="Q38" s="47" t="s">
        <v>112</v>
      </c>
    </row>
    <row r="39" spans="2:33">
      <c r="B39" s="26" t="s">
        <v>7</v>
      </c>
      <c r="C39" s="43">
        <f t="shared" ref="C39:C43" si="55">P39/1000</f>
        <v>32.392442754000001</v>
      </c>
      <c r="D39" s="43">
        <f t="shared" ref="D39:D43" si="56">Q39/1000</f>
        <v>32.952562307000001</v>
      </c>
      <c r="E39" s="43">
        <f t="shared" ref="E39:E43" si="57">R39/1000</f>
        <v>33.44623635</v>
      </c>
      <c r="F39" s="43">
        <f t="shared" ref="F39:F43" si="58">S39/1000</f>
        <v>33.799416425000004</v>
      </c>
      <c r="G39" s="43">
        <f t="shared" ref="G39:G43" si="59">T39/1000</f>
        <v>33.973308517999996</v>
      </c>
      <c r="H39" s="43">
        <f t="shared" ref="H39:H43" si="60">U39/1000</f>
        <v>33.431704732999997</v>
      </c>
      <c r="I39" s="43">
        <f t="shared" ref="I39:I43" si="61">V39/1000</f>
        <v>32.799523874000002</v>
      </c>
      <c r="J39" s="43">
        <f t="shared" ref="J39:J43" si="62">W39/1000</f>
        <v>32.155889903000002</v>
      </c>
      <c r="K39" s="43">
        <f t="shared" ref="K39:K43" si="63">X39/1000</f>
        <v>31.489774044000001</v>
      </c>
      <c r="L39" s="40">
        <f t="shared" ref="L39:L43" si="64">Y39/1000</f>
        <v>30.802377200999999</v>
      </c>
      <c r="O39" s="1"/>
      <c r="P39" s="54">
        <v>32392.442754</v>
      </c>
      <c r="Q39" s="54">
        <v>32952.562307</v>
      </c>
      <c r="R39" s="54">
        <v>33446.236349999999</v>
      </c>
      <c r="S39" s="54">
        <v>33799.416425000003</v>
      </c>
      <c r="T39" s="54">
        <v>33973.308517999998</v>
      </c>
      <c r="U39" s="54">
        <v>33431.704732999999</v>
      </c>
      <c r="V39" s="54">
        <v>32799.523873999999</v>
      </c>
      <c r="W39" s="54">
        <v>32155.889902999999</v>
      </c>
      <c r="X39" s="54">
        <v>31489.774044000002</v>
      </c>
      <c r="Y39" s="54">
        <v>30802.377200999999</v>
      </c>
      <c r="AA39" s="14">
        <f t="shared" ref="AA39:AE39" si="65">Q39/P39-1</f>
        <v>1.7291673778780714E-2</v>
      </c>
      <c r="AB39" s="14">
        <f t="shared" si="65"/>
        <v>1.4981355270668351E-2</v>
      </c>
      <c r="AC39" s="14">
        <f t="shared" si="65"/>
        <v>1.0559635807871892E-2</v>
      </c>
      <c r="AD39" s="14">
        <f t="shared" si="65"/>
        <v>5.1448253074386496E-3</v>
      </c>
      <c r="AE39" s="14">
        <f t="shared" si="65"/>
        <v>-1.5942038283172866E-2</v>
      </c>
      <c r="AF39" s="14"/>
      <c r="AG39" s="14">
        <f t="shared" ref="AG39:AG44" si="66">AVERAGE(AA39:AF39)</f>
        <v>6.4070903763173478E-3</v>
      </c>
    </row>
    <row r="40" spans="2:33">
      <c r="B40" s="26" t="s">
        <v>8</v>
      </c>
      <c r="C40" s="16">
        <f t="shared" si="55"/>
        <v>5.2505995953999998</v>
      </c>
      <c r="D40" s="16">
        <f t="shared" si="56"/>
        <v>5.2250614494000001</v>
      </c>
      <c r="E40" s="16">
        <f t="shared" si="57"/>
        <v>5.2299393424999998</v>
      </c>
      <c r="F40" s="16">
        <f t="shared" si="58"/>
        <v>5.2105252088</v>
      </c>
      <c r="G40" s="16">
        <f t="shared" si="59"/>
        <v>5.1976719061000001</v>
      </c>
      <c r="H40" s="16">
        <f t="shared" si="60"/>
        <v>5.1699899045000004</v>
      </c>
      <c r="I40" s="16">
        <f t="shared" si="61"/>
        <v>5.1426451000999993</v>
      </c>
      <c r="J40" s="16">
        <f t="shared" si="62"/>
        <v>5.1196551439000002</v>
      </c>
      <c r="K40" s="16">
        <f t="shared" si="63"/>
        <v>5.0921378979999998</v>
      </c>
      <c r="L40" s="27">
        <f t="shared" si="64"/>
        <v>5.0333776200000004</v>
      </c>
      <c r="O40" s="1"/>
      <c r="P40" s="54">
        <v>5250.5995954</v>
      </c>
      <c r="Q40" s="54">
        <v>5225.0614494000001</v>
      </c>
      <c r="R40" s="54">
        <v>5229.9393424999998</v>
      </c>
      <c r="S40" s="54">
        <v>5210.5252087999997</v>
      </c>
      <c r="T40" s="54">
        <v>5197.6719061000003</v>
      </c>
      <c r="U40" s="54">
        <v>5169.9899045000002</v>
      </c>
      <c r="V40" s="54">
        <v>5142.6451000999996</v>
      </c>
      <c r="W40" s="54">
        <v>5119.6551439000004</v>
      </c>
      <c r="X40" s="54">
        <v>5092.137898</v>
      </c>
      <c r="Y40" s="54">
        <v>5033.3776200000002</v>
      </c>
      <c r="AA40" s="14">
        <f t="shared" ref="AA40:AA44" si="67">Q40/P40-1</f>
        <v>-4.8638532678008106E-3</v>
      </c>
      <c r="AB40" s="14">
        <f t="shared" ref="AB40:AB44" si="68">R40/Q40-1</f>
        <v>9.3355707817743827E-4</v>
      </c>
      <c r="AC40" s="14">
        <f t="shared" ref="AC40:AC44" si="69">S40/R40-1</f>
        <v>-3.7121145062305461E-3</v>
      </c>
      <c r="AD40" s="14">
        <f t="shared" ref="AD40:AD44" si="70">T40/S40-1</f>
        <v>-2.4667959917537008E-3</v>
      </c>
      <c r="AE40" s="14">
        <f t="shared" ref="AE40:AE44" si="71">U40/T40-1</f>
        <v>-5.3258462827391329E-3</v>
      </c>
      <c r="AF40" s="14"/>
      <c r="AG40" s="14">
        <f t="shared" si="66"/>
        <v>-3.0870105940693504E-3</v>
      </c>
    </row>
    <row r="41" spans="2:33">
      <c r="B41" s="26" t="s">
        <v>67</v>
      </c>
      <c r="C41" s="16">
        <f t="shared" si="55"/>
        <v>8.2744953860999999</v>
      </c>
      <c r="D41" s="16">
        <f t="shared" si="56"/>
        <v>8.2722296339000003</v>
      </c>
      <c r="E41" s="16">
        <f t="shared" si="57"/>
        <v>8.190861289499999</v>
      </c>
      <c r="F41" s="16">
        <f t="shared" si="58"/>
        <v>8.0315491252999998</v>
      </c>
      <c r="G41" s="16">
        <f t="shared" si="59"/>
        <v>7.8653894245</v>
      </c>
      <c r="H41" s="16">
        <f t="shared" si="60"/>
        <v>7.7054857027999999</v>
      </c>
      <c r="I41" s="16">
        <f t="shared" si="61"/>
        <v>7.5499678142000004</v>
      </c>
      <c r="J41" s="16">
        <f t="shared" si="62"/>
        <v>7.3888186513000003</v>
      </c>
      <c r="K41" s="16">
        <f t="shared" si="63"/>
        <v>7.1916757377999998</v>
      </c>
      <c r="L41" s="27">
        <f t="shared" si="64"/>
        <v>6.9087994951000002</v>
      </c>
      <c r="O41" s="1"/>
      <c r="P41" s="54">
        <v>8274.4953860999995</v>
      </c>
      <c r="Q41" s="54">
        <v>8272.2296339000004</v>
      </c>
      <c r="R41" s="54">
        <v>8190.8612894999997</v>
      </c>
      <c r="S41" s="54">
        <v>8031.5491253</v>
      </c>
      <c r="T41" s="54">
        <v>7865.3894245000001</v>
      </c>
      <c r="U41" s="54">
        <v>7705.4857027999997</v>
      </c>
      <c r="V41" s="54">
        <v>7549.9678142000002</v>
      </c>
      <c r="W41" s="54">
        <v>7388.8186513000001</v>
      </c>
      <c r="X41" s="54">
        <v>7191.6757378000002</v>
      </c>
      <c r="Y41" s="54">
        <v>6908.7994951000001</v>
      </c>
      <c r="AA41" s="14">
        <f t="shared" si="67"/>
        <v>-2.7382361029593127E-4</v>
      </c>
      <c r="AB41" s="14">
        <f t="shared" si="68"/>
        <v>-9.8363256342097749E-3</v>
      </c>
      <c r="AC41" s="14">
        <f t="shared" si="69"/>
        <v>-1.9449989270874934E-2</v>
      </c>
      <c r="AD41" s="14">
        <f t="shared" si="70"/>
        <v>-2.0688375082782429E-2</v>
      </c>
      <c r="AE41" s="14">
        <f t="shared" si="71"/>
        <v>-2.0330045096294214E-2</v>
      </c>
      <c r="AF41" s="14"/>
      <c r="AG41" s="14">
        <f t="shared" si="66"/>
        <v>-1.4115711738891456E-2</v>
      </c>
    </row>
    <row r="42" spans="2:33">
      <c r="B42" s="26" t="s">
        <v>68</v>
      </c>
      <c r="C42" s="16">
        <f t="shared" si="55"/>
        <v>45.917537734999996</v>
      </c>
      <c r="D42" s="16">
        <f t="shared" si="56"/>
        <v>46.449853389999994</v>
      </c>
      <c r="E42" s="16">
        <f t="shared" si="57"/>
        <v>46.867036981999995</v>
      </c>
      <c r="F42" s="16">
        <f t="shared" si="58"/>
        <v>47.041490758999998</v>
      </c>
      <c r="G42" s="16">
        <f t="shared" si="59"/>
        <v>47.036369849000003</v>
      </c>
      <c r="H42" s="16">
        <f t="shared" si="60"/>
        <v>46.307180340000002</v>
      </c>
      <c r="I42" s="16">
        <f t="shared" si="61"/>
        <v>45.492136788000003</v>
      </c>
      <c r="J42" s="16">
        <f t="shared" si="62"/>
        <v>44.664363698000003</v>
      </c>
      <c r="K42" s="16">
        <f t="shared" si="63"/>
        <v>43.773587679999999</v>
      </c>
      <c r="L42" s="27">
        <f t="shared" si="64"/>
        <v>42.744554315999999</v>
      </c>
      <c r="O42" s="1"/>
      <c r="P42" s="55">
        <v>45917.537734999998</v>
      </c>
      <c r="Q42" s="55">
        <v>46449.853389999997</v>
      </c>
      <c r="R42" s="55">
        <v>46867.036981999998</v>
      </c>
      <c r="S42" s="55">
        <v>47041.490759</v>
      </c>
      <c r="T42" s="55">
        <v>47036.369849000002</v>
      </c>
      <c r="U42" s="55">
        <v>46307.180339999999</v>
      </c>
      <c r="V42" s="55">
        <v>45492.136788000003</v>
      </c>
      <c r="W42" s="55">
        <v>44664.363698000001</v>
      </c>
      <c r="X42" s="55">
        <v>43773.587679999997</v>
      </c>
      <c r="Y42" s="55">
        <v>42744.554316000002</v>
      </c>
      <c r="AA42" s="14">
        <f t="shared" si="67"/>
        <v>1.159286149166161E-2</v>
      </c>
      <c r="AB42" s="14">
        <f t="shared" si="68"/>
        <v>8.9813758613459527E-3</v>
      </c>
      <c r="AC42" s="14">
        <f t="shared" si="69"/>
        <v>3.7223129140211419E-3</v>
      </c>
      <c r="AD42" s="14">
        <f t="shared" si="70"/>
        <v>-1.088594327555148E-4</v>
      </c>
      <c r="AE42" s="14">
        <f t="shared" si="71"/>
        <v>-1.5502674023120999E-2</v>
      </c>
      <c r="AF42" s="14"/>
      <c r="AG42" s="14">
        <f t="shared" si="66"/>
        <v>1.7370033622304381E-3</v>
      </c>
    </row>
    <row r="43" spans="2:33">
      <c r="B43" s="26" t="s">
        <v>69</v>
      </c>
      <c r="C43" s="16">
        <f t="shared" si="55"/>
        <v>2.0177712575000002</v>
      </c>
      <c r="D43" s="16">
        <f t="shared" si="56"/>
        <v>2.0178828605000003</v>
      </c>
      <c r="E43" s="16">
        <f t="shared" si="57"/>
        <v>1.9967595074</v>
      </c>
      <c r="F43" s="16">
        <f t="shared" si="58"/>
        <v>1.9653767913</v>
      </c>
      <c r="G43" s="16">
        <f t="shared" si="59"/>
        <v>1.9224707954</v>
      </c>
      <c r="H43" s="16">
        <f t="shared" si="60"/>
        <v>1.8766374513000001</v>
      </c>
      <c r="I43" s="16">
        <f t="shared" si="61"/>
        <v>1.8296284006999999</v>
      </c>
      <c r="J43" s="16">
        <f t="shared" si="62"/>
        <v>1.7808188976999999</v>
      </c>
      <c r="K43" s="16">
        <f t="shared" si="63"/>
        <v>1.7204596901</v>
      </c>
      <c r="L43" s="27">
        <f t="shared" si="64"/>
        <v>1.6423919049000002</v>
      </c>
      <c r="N43" s="22"/>
      <c r="O43" s="1"/>
      <c r="P43" s="54">
        <v>2017.7712575</v>
      </c>
      <c r="Q43" s="54">
        <v>2017.8828605000001</v>
      </c>
      <c r="R43" s="54">
        <v>1996.7595074000001</v>
      </c>
      <c r="S43" s="54">
        <v>1965.3767912999999</v>
      </c>
      <c r="T43" s="54">
        <v>1922.4707954</v>
      </c>
      <c r="U43" s="54">
        <v>1876.6374513000001</v>
      </c>
      <c r="V43" s="54">
        <v>1829.6284006999999</v>
      </c>
      <c r="W43" s="54">
        <v>1780.8188977</v>
      </c>
      <c r="X43" s="54">
        <v>1720.4596901</v>
      </c>
      <c r="Y43" s="54">
        <v>1642.3919049000001</v>
      </c>
      <c r="AA43" s="14">
        <f t="shared" si="67"/>
        <v>5.5310035557809556E-5</v>
      </c>
      <c r="AB43" s="14">
        <f t="shared" si="68"/>
        <v>-1.0468076969921802E-2</v>
      </c>
      <c r="AC43" s="14">
        <f t="shared" si="69"/>
        <v>-1.5716823174596439E-2</v>
      </c>
      <c r="AD43" s="14">
        <f t="shared" si="70"/>
        <v>-2.183092630885286E-2</v>
      </c>
      <c r="AE43" s="14">
        <f t="shared" si="71"/>
        <v>-2.3840853244516347E-2</v>
      </c>
      <c r="AF43" s="14"/>
      <c r="AG43" s="14">
        <f t="shared" si="66"/>
        <v>-1.4360273932465927E-2</v>
      </c>
    </row>
    <row r="44" spans="2:33">
      <c r="B44" s="26"/>
      <c r="C44" s="16"/>
      <c r="D44" s="16"/>
      <c r="E44" s="16"/>
      <c r="F44" s="16"/>
      <c r="G44" s="16"/>
      <c r="H44" s="16"/>
      <c r="I44" s="16"/>
      <c r="J44" s="16"/>
      <c r="K44" s="16"/>
      <c r="L44" s="27"/>
      <c r="O44" s="1"/>
      <c r="P44" s="54">
        <v>185.71232877</v>
      </c>
      <c r="Q44" s="54">
        <v>177.72602739999999</v>
      </c>
      <c r="R44" s="54">
        <v>176</v>
      </c>
      <c r="S44" s="54">
        <v>172.71506848999999</v>
      </c>
      <c r="T44" s="54">
        <v>169.49315068000001</v>
      </c>
      <c r="U44" s="54">
        <v>164.47945204999999</v>
      </c>
      <c r="V44" s="54">
        <v>158.47945204999999</v>
      </c>
      <c r="W44" s="54">
        <v>153.66301369999999</v>
      </c>
      <c r="X44" s="54">
        <v>147.47945204999999</v>
      </c>
      <c r="Y44" s="54">
        <v>142.23287671</v>
      </c>
      <c r="AA44" s="14">
        <f t="shared" si="67"/>
        <v>-4.3003614369032217E-2</v>
      </c>
      <c r="AB44" s="14">
        <f t="shared" si="68"/>
        <v>-9.7117311698826647E-3</v>
      </c>
      <c r="AC44" s="14">
        <f t="shared" si="69"/>
        <v>-1.8664383579545474E-2</v>
      </c>
      <c r="AD44" s="14">
        <f t="shared" si="70"/>
        <v>-1.8654526429965346E-2</v>
      </c>
      <c r="AE44" s="14">
        <f t="shared" si="71"/>
        <v>-2.9580538268863754E-2</v>
      </c>
      <c r="AF44" s="14"/>
      <c r="AG44" s="14">
        <f t="shared" si="66"/>
        <v>-2.3922958763457892E-2</v>
      </c>
    </row>
    <row r="45" spans="2:33">
      <c r="B45" s="26" t="s">
        <v>9</v>
      </c>
      <c r="C45" s="16">
        <f>SUM(C42:C43)</f>
        <v>47.935308992499998</v>
      </c>
      <c r="D45" s="16">
        <f t="shared" ref="D45:L45" si="72">SUM(D42:D43)</f>
        <v>48.467736250499996</v>
      </c>
      <c r="E45" s="16">
        <f t="shared" si="72"/>
        <v>48.863796489399995</v>
      </c>
      <c r="F45" s="16">
        <f t="shared" si="72"/>
        <v>49.006867550300001</v>
      </c>
      <c r="G45" s="16">
        <f t="shared" si="72"/>
        <v>48.958840644400006</v>
      </c>
      <c r="H45" s="16">
        <f t="shared" si="72"/>
        <v>48.183817791300001</v>
      </c>
      <c r="I45" s="16">
        <f t="shared" si="72"/>
        <v>47.321765188700006</v>
      </c>
      <c r="J45" s="16">
        <f t="shared" si="72"/>
        <v>46.445182595700004</v>
      </c>
      <c r="K45" s="16">
        <f t="shared" si="72"/>
        <v>45.494047370099999</v>
      </c>
      <c r="L45" s="27">
        <f t="shared" si="72"/>
        <v>44.386946220900001</v>
      </c>
      <c r="O45" s="1"/>
    </row>
    <row r="46" spans="2:33">
      <c r="B46" s="26" t="s">
        <v>10</v>
      </c>
      <c r="C46" s="16">
        <f>+P44/1000</f>
        <v>0.18571232876999999</v>
      </c>
      <c r="D46" s="16">
        <f t="shared" ref="D46" si="73">+Q44/1000</f>
        <v>0.17772602739999999</v>
      </c>
      <c r="E46" s="16">
        <f t="shared" ref="E46" si="74">+R44/1000</f>
        <v>0.17599999999999999</v>
      </c>
      <c r="F46" s="16">
        <f t="shared" ref="F46" si="75">+S44/1000</f>
        <v>0.17271506848999998</v>
      </c>
      <c r="G46" s="16">
        <f t="shared" ref="G46" si="76">+T44/1000</f>
        <v>0.16949315068000001</v>
      </c>
      <c r="H46" s="16">
        <f t="shared" ref="H46" si="77">+U44/1000</f>
        <v>0.16447945205</v>
      </c>
      <c r="I46" s="16">
        <f t="shared" ref="I46" si="78">+V44/1000</f>
        <v>0.15847945205</v>
      </c>
      <c r="J46" s="16">
        <f t="shared" ref="J46" si="79">+W44/1000</f>
        <v>0.15366301369999999</v>
      </c>
      <c r="K46" s="16">
        <f t="shared" ref="K46" si="80">+X44/1000</f>
        <v>0.14747945204999999</v>
      </c>
      <c r="L46" s="27">
        <f t="shared" ref="L46" si="81">+Y44/1000</f>
        <v>0.14223287671000001</v>
      </c>
      <c r="O46" s="1"/>
    </row>
    <row r="47" spans="2:33" ht="13.5" thickBot="1">
      <c r="B47" s="28" t="s">
        <v>26</v>
      </c>
      <c r="C47" s="56">
        <f>SUM(C45:C46)</f>
        <v>48.12102132127</v>
      </c>
      <c r="D47" s="56">
        <f t="shared" ref="D47:L47" si="82">SUM(D45:D46)</f>
        <v>48.645462277899995</v>
      </c>
      <c r="E47" s="56">
        <f t="shared" si="82"/>
        <v>49.039796489399997</v>
      </c>
      <c r="F47" s="56">
        <f t="shared" si="82"/>
        <v>49.17958261879</v>
      </c>
      <c r="G47" s="56">
        <f t="shared" si="82"/>
        <v>49.128333795080003</v>
      </c>
      <c r="H47" s="56">
        <f t="shared" si="82"/>
        <v>48.348297243350004</v>
      </c>
      <c r="I47" s="56">
        <f t="shared" si="82"/>
        <v>47.480244640750009</v>
      </c>
      <c r="J47" s="56">
        <f t="shared" si="82"/>
        <v>46.598845609400001</v>
      </c>
      <c r="K47" s="56">
        <f t="shared" si="82"/>
        <v>45.641526822149999</v>
      </c>
      <c r="L47" s="57">
        <f t="shared" si="82"/>
        <v>44.529179097609997</v>
      </c>
      <c r="O47" s="1"/>
    </row>
    <row r="48" spans="2:33" ht="13.5" thickBot="1">
      <c r="B48" s="3"/>
      <c r="O48" s="1"/>
    </row>
    <row r="49" spans="2:33" ht="13.5" thickBot="1">
      <c r="B49" s="96" t="s">
        <v>27</v>
      </c>
      <c r="C49" s="97" t="str">
        <f>C32</f>
        <v>24/25</v>
      </c>
      <c r="D49" s="97" t="str">
        <f t="shared" ref="D49:M49" si="83">D32</f>
        <v>25/26</v>
      </c>
      <c r="E49" s="97" t="str">
        <f t="shared" si="83"/>
        <v>26/27</v>
      </c>
      <c r="F49" s="97" t="str">
        <f t="shared" si="83"/>
        <v>27/28</v>
      </c>
      <c r="G49" s="97" t="str">
        <f t="shared" si="83"/>
        <v>28/29</v>
      </c>
      <c r="H49" s="97" t="str">
        <f t="shared" si="83"/>
        <v>29/30</v>
      </c>
      <c r="I49" s="97" t="str">
        <f t="shared" si="83"/>
        <v>30/31</v>
      </c>
      <c r="J49" s="97" t="str">
        <f t="shared" si="83"/>
        <v>31/32</v>
      </c>
      <c r="K49" s="97" t="str">
        <f t="shared" si="83"/>
        <v>32/33</v>
      </c>
      <c r="L49" s="98" t="str">
        <f t="shared" si="83"/>
        <v>33/34</v>
      </c>
      <c r="M49" s="99" t="str">
        <f t="shared" si="83"/>
        <v>34/35</v>
      </c>
      <c r="O49" s="1"/>
      <c r="P49" s="46" t="s">
        <v>109</v>
      </c>
      <c r="Q49" s="47" t="s">
        <v>113</v>
      </c>
    </row>
    <row r="50" spans="2:33" ht="13.5" thickBot="1">
      <c r="B50" s="28" t="s">
        <v>26</v>
      </c>
      <c r="C50" s="56">
        <f t="shared" ref="C50" si="84">P50/1000</f>
        <v>47.848898375999994</v>
      </c>
      <c r="D50" s="56">
        <f t="shared" ref="D50" si="85">Q50/1000</f>
        <v>48.489933114000003</v>
      </c>
      <c r="E50" s="56">
        <f t="shared" ref="E50" si="86">R50/1000</f>
        <v>48.944940243999994</v>
      </c>
      <c r="F50" s="56">
        <f t="shared" ref="F50" si="87">S50/1000</f>
        <v>49.212518150999998</v>
      </c>
      <c r="G50" s="56">
        <f t="shared" ref="G50" si="88">T50/1000</f>
        <v>49.185525327000001</v>
      </c>
      <c r="H50" s="56">
        <f t="shared" ref="H50" si="89">U50/1000</f>
        <v>48.627234072999997</v>
      </c>
      <c r="I50" s="56">
        <f t="shared" ref="I50" si="90">V50/1000</f>
        <v>47.747529461999996</v>
      </c>
      <c r="J50" s="56">
        <f t="shared" ref="J50" si="91">W50/1000</f>
        <v>46.953428041999999</v>
      </c>
      <c r="K50" s="56">
        <f t="shared" ref="K50" si="92">X50/1000</f>
        <v>45.908025854999998</v>
      </c>
      <c r="L50" s="56">
        <f t="shared" ref="L50" si="93">Y50/1000</f>
        <v>44.878531429000006</v>
      </c>
      <c r="M50" s="57">
        <f t="shared" ref="M50" si="94">Z50/1000</f>
        <v>43.652770134999997</v>
      </c>
      <c r="O50" s="1" t="s">
        <v>134</v>
      </c>
      <c r="P50" s="87">
        <v>47848.898375999997</v>
      </c>
      <c r="Q50" s="88">
        <v>48489.933113999999</v>
      </c>
      <c r="R50" s="88">
        <v>48944.940243999998</v>
      </c>
      <c r="S50" s="88">
        <v>49212.518150999997</v>
      </c>
      <c r="T50" s="88">
        <v>49185.525327000003</v>
      </c>
      <c r="U50" s="88">
        <v>48627.234073</v>
      </c>
      <c r="V50" s="88">
        <v>47747.529461999999</v>
      </c>
      <c r="W50" s="88">
        <v>46953.428042</v>
      </c>
      <c r="X50" s="88">
        <v>45908.025855</v>
      </c>
      <c r="Y50" s="88">
        <v>44878.531429000002</v>
      </c>
      <c r="Z50" s="88">
        <v>43652.770134999999</v>
      </c>
      <c r="AA50" s="14"/>
    </row>
    <row r="51" spans="2:33"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4"/>
      <c r="O51" s="1"/>
      <c r="Q51" s="14">
        <f>P50/Q50-1</f>
        <v>-1.3219955088263902E-2</v>
      </c>
      <c r="R51" s="14">
        <f t="shared" ref="R51" si="95">Q50/R50-1</f>
        <v>-9.296305761774315E-3</v>
      </c>
      <c r="S51" s="14">
        <f t="shared" ref="S51" si="96">R50/S50-1</f>
        <v>-5.4371919392335322E-3</v>
      </c>
      <c r="T51" s="14">
        <f t="shared" ref="T51" si="97">S50/T50-1</f>
        <v>5.4879609032409959E-4</v>
      </c>
      <c r="U51" s="14">
        <f>AVERAGE(Q51:T51)</f>
        <v>-6.8511641747369123E-3</v>
      </c>
      <c r="V51" s="14"/>
    </row>
    <row r="52" spans="2:33"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O52" s="1"/>
    </row>
    <row r="53" spans="2:33">
      <c r="B53" s="48" t="s">
        <v>98</v>
      </c>
      <c r="C53" s="29"/>
      <c r="D53" s="29"/>
      <c r="E53" s="29"/>
      <c r="F53" s="29"/>
      <c r="G53" s="29"/>
      <c r="H53" s="29"/>
      <c r="I53" s="29"/>
      <c r="J53" s="29"/>
      <c r="K53" s="1"/>
      <c r="O53" s="1"/>
    </row>
    <row r="54" spans="2:33" ht="13.5" thickBot="1">
      <c r="B54" s="1"/>
      <c r="C54" s="1"/>
      <c r="D54" s="1"/>
      <c r="E54" s="1"/>
      <c r="F54" s="1"/>
      <c r="G54" s="1"/>
      <c r="H54" s="1"/>
      <c r="I54" s="1"/>
      <c r="J54" s="1"/>
      <c r="K54" s="1"/>
      <c r="O54" s="1"/>
    </row>
    <row r="55" spans="2:33" ht="13.5" thickBot="1">
      <c r="B55" s="93" t="s">
        <v>6</v>
      </c>
      <c r="C55" s="94">
        <f>C38</f>
        <v>2025</v>
      </c>
      <c r="D55" s="94">
        <f t="shared" ref="D55:L55" si="98">D38</f>
        <v>2026</v>
      </c>
      <c r="E55" s="94">
        <f t="shared" si="98"/>
        <v>2027</v>
      </c>
      <c r="F55" s="94">
        <f t="shared" si="98"/>
        <v>2028</v>
      </c>
      <c r="G55" s="94">
        <f t="shared" si="98"/>
        <v>2029</v>
      </c>
      <c r="H55" s="94">
        <f t="shared" si="98"/>
        <v>2030</v>
      </c>
      <c r="I55" s="94">
        <f t="shared" si="98"/>
        <v>2031</v>
      </c>
      <c r="J55" s="94">
        <f t="shared" si="98"/>
        <v>2032</v>
      </c>
      <c r="K55" s="94">
        <f t="shared" si="98"/>
        <v>2033</v>
      </c>
      <c r="L55" s="95">
        <f t="shared" si="98"/>
        <v>2034</v>
      </c>
      <c r="O55" s="1"/>
      <c r="P55" s="46" t="s">
        <v>109</v>
      </c>
      <c r="Q55" s="47" t="s">
        <v>112</v>
      </c>
      <c r="R55" s="35"/>
      <c r="S55" s="35"/>
      <c r="T55" s="35"/>
      <c r="U55" s="35"/>
      <c r="V55" s="35"/>
      <c r="W55" s="35"/>
      <c r="X55" s="35"/>
      <c r="Y55" s="35"/>
      <c r="Z55" s="35"/>
    </row>
    <row r="56" spans="2:33">
      <c r="B56" s="26" t="s">
        <v>7</v>
      </c>
      <c r="C56" s="43">
        <f t="shared" ref="C56:C60" si="99">P56/1000</f>
        <v>37.501037441999998</v>
      </c>
      <c r="D56" s="43">
        <f t="shared" ref="D56:D60" si="100">Q56/1000</f>
        <v>38.148942140999999</v>
      </c>
      <c r="E56" s="43">
        <f t="shared" ref="E56:E60" si="101">R56/1000</f>
        <v>38.720400392000002</v>
      </c>
      <c r="F56" s="43">
        <f t="shared" ref="F56:F60" si="102">S56/1000</f>
        <v>39.128492893000001</v>
      </c>
      <c r="G56" s="43">
        <f t="shared" ref="G56:G60" si="103">T56/1000</f>
        <v>39.324853740000002</v>
      </c>
      <c r="H56" s="43">
        <f t="shared" ref="H56:H60" si="104">U56/1000</f>
        <v>38.699305893999998</v>
      </c>
      <c r="I56" s="43">
        <f t="shared" ref="I56:I60" si="105">V56/1000</f>
        <v>37.966799969</v>
      </c>
      <c r="J56" s="43">
        <f t="shared" ref="J56:J60" si="106">W56/1000</f>
        <v>37.221418651</v>
      </c>
      <c r="K56" s="43">
        <f t="shared" ref="K56:K60" si="107">X56/1000</f>
        <v>36.450081273000002</v>
      </c>
      <c r="L56" s="40">
        <f t="shared" ref="L56:L60" si="108">Y56/1000</f>
        <v>35.653698602999995</v>
      </c>
      <c r="O56" s="1"/>
      <c r="P56" s="54">
        <v>37501.037442000001</v>
      </c>
      <c r="Q56" s="54">
        <v>38148.942141</v>
      </c>
      <c r="R56" s="54">
        <v>38720.400392000003</v>
      </c>
      <c r="S56" s="54">
        <v>39128.492893000002</v>
      </c>
      <c r="T56" s="54">
        <v>39324.853739999999</v>
      </c>
      <c r="U56" s="54">
        <v>38699.305893999997</v>
      </c>
      <c r="V56" s="54">
        <v>37966.799969</v>
      </c>
      <c r="W56" s="54">
        <v>37221.418651</v>
      </c>
      <c r="X56" s="54">
        <v>36450.081273000003</v>
      </c>
      <c r="Y56" s="54">
        <v>35653.698602999997</v>
      </c>
      <c r="Z56" s="35"/>
      <c r="AA56" s="14">
        <f t="shared" ref="AA56:AE56" si="109">Q56/P56-1</f>
        <v>1.7276980670256403E-2</v>
      </c>
      <c r="AB56" s="14">
        <f t="shared" si="109"/>
        <v>1.4979661792137611E-2</v>
      </c>
      <c r="AC56" s="14">
        <f t="shared" si="109"/>
        <v>1.0539470069227841E-2</v>
      </c>
      <c r="AD56" s="14">
        <f t="shared" si="109"/>
        <v>5.0183595758968025E-3</v>
      </c>
      <c r="AE56" s="14">
        <f t="shared" si="109"/>
        <v>-1.5907188114058113E-2</v>
      </c>
      <c r="AF56" s="14"/>
      <c r="AG56" s="14">
        <f t="shared" ref="AG56:AG61" si="110">AVERAGE(AA56:AF56)</f>
        <v>6.3814567986921087E-3</v>
      </c>
    </row>
    <row r="57" spans="2:33">
      <c r="B57" s="26" t="s">
        <v>8</v>
      </c>
      <c r="C57" s="16">
        <f t="shared" si="99"/>
        <v>5.2510137511000003</v>
      </c>
      <c r="D57" s="16">
        <f t="shared" si="100"/>
        <v>5.3148870851999996</v>
      </c>
      <c r="E57" s="16">
        <f t="shared" si="101"/>
        <v>5.3574896759000001</v>
      </c>
      <c r="F57" s="16">
        <f t="shared" si="102"/>
        <v>5.3764743112</v>
      </c>
      <c r="G57" s="16">
        <f t="shared" si="103"/>
        <v>5.3930159805000004</v>
      </c>
      <c r="H57" s="16">
        <f t="shared" si="104"/>
        <v>5.3721100828999999</v>
      </c>
      <c r="I57" s="16">
        <f t="shared" si="105"/>
        <v>5.3415908477</v>
      </c>
      <c r="J57" s="16">
        <f t="shared" si="106"/>
        <v>5.2986103911999995</v>
      </c>
      <c r="K57" s="16">
        <f t="shared" si="107"/>
        <v>5.2223353302</v>
      </c>
      <c r="L57" s="27">
        <f t="shared" si="108"/>
        <v>5.0804084783999999</v>
      </c>
      <c r="O57" s="1"/>
      <c r="P57" s="54">
        <v>5251.0137511000003</v>
      </c>
      <c r="Q57" s="54">
        <v>5314.8870852</v>
      </c>
      <c r="R57" s="54">
        <v>5357.4896759000003</v>
      </c>
      <c r="S57" s="54">
        <v>5376.4743111999996</v>
      </c>
      <c r="T57" s="54">
        <v>5393.0159805000003</v>
      </c>
      <c r="U57" s="54">
        <v>5372.1100828999997</v>
      </c>
      <c r="V57" s="54">
        <v>5341.5908477000003</v>
      </c>
      <c r="W57" s="54">
        <v>5298.6103911999999</v>
      </c>
      <c r="X57" s="54">
        <v>5222.3353301999996</v>
      </c>
      <c r="Y57" s="54">
        <v>5080.4084783999997</v>
      </c>
      <c r="Z57" s="35"/>
      <c r="AA57" s="14">
        <f t="shared" ref="AA57:AA61" si="111">Q57/P57-1</f>
        <v>1.216400053925204E-2</v>
      </c>
      <c r="AB57" s="14">
        <f t="shared" ref="AB57:AB61" si="112">R57/Q57-1</f>
        <v>8.0157094623201086E-3</v>
      </c>
      <c r="AC57" s="14">
        <f t="shared" ref="AC57:AC61" si="113">S57/R57-1</f>
        <v>3.5435691804315272E-3</v>
      </c>
      <c r="AD57" s="14">
        <f t="shared" ref="AD57:AD61" si="114">T57/S57-1</f>
        <v>3.0766759669142996E-3</v>
      </c>
      <c r="AE57" s="14">
        <f t="shared" ref="AE57:AE61" si="115">U57/T57-1</f>
        <v>-3.8764761082836774E-3</v>
      </c>
      <c r="AF57" s="14"/>
      <c r="AG57" s="14">
        <f t="shared" si="110"/>
        <v>4.5846958081268594E-3</v>
      </c>
    </row>
    <row r="58" spans="2:33">
      <c r="B58" s="26" t="s">
        <v>67</v>
      </c>
      <c r="C58" s="16">
        <f t="shared" si="99"/>
        <v>7.9437662823999995</v>
      </c>
      <c r="D58" s="16">
        <f t="shared" si="100"/>
        <v>7.9245995246000005</v>
      </c>
      <c r="E58" s="16">
        <f t="shared" si="101"/>
        <v>7.8477129242999997</v>
      </c>
      <c r="F58" s="16">
        <f t="shared" si="102"/>
        <v>7.6950855402</v>
      </c>
      <c r="G58" s="16">
        <f t="shared" si="103"/>
        <v>7.5349206996999998</v>
      </c>
      <c r="H58" s="16">
        <f t="shared" si="104"/>
        <v>7.3817404201999999</v>
      </c>
      <c r="I58" s="16">
        <f t="shared" si="105"/>
        <v>7.2323231406000001</v>
      </c>
      <c r="J58" s="16">
        <f t="shared" si="106"/>
        <v>7.0779487428000003</v>
      </c>
      <c r="K58" s="16">
        <f t="shared" si="107"/>
        <v>6.8903851425000004</v>
      </c>
      <c r="L58" s="27">
        <f t="shared" si="108"/>
        <v>6.6202994177000001</v>
      </c>
      <c r="O58" s="1"/>
      <c r="P58" s="54">
        <v>7943.7662823999999</v>
      </c>
      <c r="Q58" s="54">
        <v>7924.5995246000002</v>
      </c>
      <c r="R58" s="54">
        <v>7847.7129242999999</v>
      </c>
      <c r="S58" s="54">
        <v>7695.0855401999997</v>
      </c>
      <c r="T58" s="54">
        <v>7534.9206997000001</v>
      </c>
      <c r="U58" s="54">
        <v>7381.7404201999998</v>
      </c>
      <c r="V58" s="54">
        <v>7232.3231406000004</v>
      </c>
      <c r="W58" s="54">
        <v>7077.9487428000002</v>
      </c>
      <c r="X58" s="54">
        <v>6890.3851425000003</v>
      </c>
      <c r="Y58" s="54">
        <v>6620.2994177</v>
      </c>
      <c r="Z58" s="35"/>
      <c r="AA58" s="14">
        <f t="shared" si="111"/>
        <v>-2.41280484830797E-3</v>
      </c>
      <c r="AB58" s="14">
        <f t="shared" si="112"/>
        <v>-9.7022695041338869E-3</v>
      </c>
      <c r="AC58" s="14">
        <f t="shared" si="113"/>
        <v>-1.9448645175003554E-2</v>
      </c>
      <c r="AD58" s="14">
        <f t="shared" si="114"/>
        <v>-2.0813912940055079E-2</v>
      </c>
      <c r="AE58" s="14">
        <f t="shared" si="115"/>
        <v>-2.0329381768556476E-2</v>
      </c>
      <c r="AF58" s="14"/>
      <c r="AG58" s="14">
        <f t="shared" si="110"/>
        <v>-1.4541402847211393E-2</v>
      </c>
    </row>
    <row r="59" spans="2:33">
      <c r="B59" s="26" t="s">
        <v>68</v>
      </c>
      <c r="C59" s="16">
        <f t="shared" si="99"/>
        <v>50.695817475999995</v>
      </c>
      <c r="D59" s="16">
        <f t="shared" si="100"/>
        <v>51.388428749999996</v>
      </c>
      <c r="E59" s="16">
        <f t="shared" si="101"/>
        <v>51.925602992999998</v>
      </c>
      <c r="F59" s="16">
        <f t="shared" si="102"/>
        <v>52.200052743999997</v>
      </c>
      <c r="G59" s="16">
        <f t="shared" si="103"/>
        <v>52.252790419999997</v>
      </c>
      <c r="H59" s="16">
        <f t="shared" si="104"/>
        <v>51.453156397000001</v>
      </c>
      <c r="I59" s="16">
        <f t="shared" si="105"/>
        <v>50.540713957000001</v>
      </c>
      <c r="J59" s="16">
        <f t="shared" si="106"/>
        <v>49.597977785000005</v>
      </c>
      <c r="K59" s="16">
        <f t="shared" si="107"/>
        <v>48.562801744999994</v>
      </c>
      <c r="L59" s="27">
        <f t="shared" si="108"/>
        <v>47.354406499</v>
      </c>
      <c r="O59" s="1"/>
      <c r="P59" s="55">
        <v>50695.817475999997</v>
      </c>
      <c r="Q59" s="55">
        <v>51388.428749999999</v>
      </c>
      <c r="R59" s="55">
        <v>51925.602993</v>
      </c>
      <c r="S59" s="55">
        <v>52200.052744000001</v>
      </c>
      <c r="T59" s="55">
        <v>52252.790419999998</v>
      </c>
      <c r="U59" s="55">
        <v>51453.156396999999</v>
      </c>
      <c r="V59" s="55">
        <v>50540.713957</v>
      </c>
      <c r="W59" s="55">
        <v>49597.977785000003</v>
      </c>
      <c r="X59" s="55">
        <v>48562.801744999997</v>
      </c>
      <c r="Y59" s="55">
        <v>47354.406498999997</v>
      </c>
      <c r="Z59" s="35"/>
      <c r="AA59" s="14">
        <f t="shared" si="111"/>
        <v>1.3662098936029432E-2</v>
      </c>
      <c r="AB59" s="14">
        <f t="shared" si="112"/>
        <v>1.0453214002967615E-2</v>
      </c>
      <c r="AC59" s="14">
        <f t="shared" si="113"/>
        <v>5.2854417701611034E-3</v>
      </c>
      <c r="AD59" s="14">
        <f t="shared" si="114"/>
        <v>1.010299285685301E-3</v>
      </c>
      <c r="AE59" s="14">
        <f t="shared" si="115"/>
        <v>-1.5303183171131329E-2</v>
      </c>
      <c r="AF59" s="14"/>
      <c r="AG59" s="14">
        <f t="shared" si="110"/>
        <v>3.0215741647424245E-3</v>
      </c>
    </row>
    <row r="60" spans="2:33">
      <c r="B60" s="26" t="s">
        <v>69</v>
      </c>
      <c r="C60" s="16">
        <f t="shared" si="99"/>
        <v>11.362022047</v>
      </c>
      <c r="D60" s="16">
        <f t="shared" si="100"/>
        <v>11.245905257</v>
      </c>
      <c r="E60" s="16">
        <f t="shared" si="101"/>
        <v>11.043170737000001</v>
      </c>
      <c r="F60" s="16">
        <f t="shared" si="102"/>
        <v>10.984328132</v>
      </c>
      <c r="G60" s="16">
        <f t="shared" si="103"/>
        <v>10.744495713000001</v>
      </c>
      <c r="H60" s="16">
        <f t="shared" si="104"/>
        <v>10.469218675</v>
      </c>
      <c r="I60" s="16">
        <f t="shared" si="105"/>
        <v>10.184370095</v>
      </c>
      <c r="J60" s="16">
        <f t="shared" si="106"/>
        <v>9.8513007875999996</v>
      </c>
      <c r="K60" s="16">
        <f t="shared" si="107"/>
        <v>9.4808518311000007</v>
      </c>
      <c r="L60" s="27">
        <f t="shared" si="108"/>
        <v>9.0236611931999988</v>
      </c>
      <c r="O60" s="1"/>
      <c r="P60" s="54">
        <v>11362.022047</v>
      </c>
      <c r="Q60" s="54">
        <v>11245.905257</v>
      </c>
      <c r="R60" s="54">
        <v>11043.170737</v>
      </c>
      <c r="S60" s="54">
        <v>10984.328132000001</v>
      </c>
      <c r="T60" s="54">
        <v>10744.495713</v>
      </c>
      <c r="U60" s="54">
        <v>10469.218675</v>
      </c>
      <c r="V60" s="54">
        <v>10184.370095</v>
      </c>
      <c r="W60" s="54">
        <v>9851.3007875999992</v>
      </c>
      <c r="X60" s="54">
        <v>9480.8518311000007</v>
      </c>
      <c r="Y60" s="54">
        <v>9023.6611931999996</v>
      </c>
      <c r="AA60" s="14">
        <f t="shared" si="111"/>
        <v>-1.021972933335924E-2</v>
      </c>
      <c r="AB60" s="14">
        <f t="shared" si="112"/>
        <v>-1.802740778683054E-2</v>
      </c>
      <c r="AC60" s="14">
        <f t="shared" si="113"/>
        <v>-5.3284157604164273E-3</v>
      </c>
      <c r="AD60" s="14">
        <f t="shared" si="114"/>
        <v>-2.1834054492719579E-2</v>
      </c>
      <c r="AE60" s="14">
        <f t="shared" si="115"/>
        <v>-2.5620284595296194E-2</v>
      </c>
      <c r="AF60" s="14"/>
      <c r="AG60" s="14">
        <f t="shared" si="110"/>
        <v>-1.6205978393724396E-2</v>
      </c>
    </row>
    <row r="61" spans="2:33">
      <c r="B61" s="26"/>
      <c r="C61" s="16"/>
      <c r="D61" s="16"/>
      <c r="E61" s="16"/>
      <c r="F61" s="16"/>
      <c r="G61" s="16"/>
      <c r="H61" s="16"/>
      <c r="I61" s="16"/>
      <c r="J61" s="16"/>
      <c r="K61" s="16"/>
      <c r="L61" s="27"/>
      <c r="O61" s="1"/>
      <c r="P61" s="54">
        <v>257.21917808000001</v>
      </c>
      <c r="Q61" s="54">
        <v>246.71232877</v>
      </c>
      <c r="R61" s="54">
        <v>247.76712329</v>
      </c>
      <c r="S61" s="54">
        <v>245.16164384000001</v>
      </c>
      <c r="T61" s="54">
        <v>236.97260274000001</v>
      </c>
      <c r="U61" s="54">
        <v>226.71232877</v>
      </c>
      <c r="V61" s="54">
        <v>215.71232877</v>
      </c>
      <c r="W61" s="54">
        <v>206.80273973000001</v>
      </c>
      <c r="X61" s="54">
        <v>198.72602739999999</v>
      </c>
      <c r="Y61" s="54">
        <v>190.97260274000001</v>
      </c>
      <c r="AA61" s="14">
        <f t="shared" si="111"/>
        <v>-4.0847845749402811E-2</v>
      </c>
      <c r="AB61" s="14">
        <f t="shared" si="112"/>
        <v>4.275402551865648E-3</v>
      </c>
      <c r="AC61" s="14">
        <f t="shared" si="113"/>
        <v>-1.0515840097761409E-2</v>
      </c>
      <c r="AD61" s="14">
        <f t="shared" si="114"/>
        <v>-3.3402619478862805E-2</v>
      </c>
      <c r="AE61" s="14">
        <f t="shared" si="115"/>
        <v>-4.3297300410956363E-2</v>
      </c>
      <c r="AF61" s="14"/>
      <c r="AG61" s="14">
        <f t="shared" si="110"/>
        <v>-2.4757640637023549E-2</v>
      </c>
    </row>
    <row r="62" spans="2:33">
      <c r="B62" s="26" t="s">
        <v>9</v>
      </c>
      <c r="C62" s="16">
        <f>SUM(C59:C60)</f>
        <v>62.057839522999998</v>
      </c>
      <c r="D62" s="16">
        <f t="shared" ref="D62:L62" si="116">SUM(D59:D60)</f>
        <v>62.634334006999993</v>
      </c>
      <c r="E62" s="16">
        <f t="shared" si="116"/>
        <v>62.968773729999995</v>
      </c>
      <c r="F62" s="16">
        <f t="shared" si="116"/>
        <v>63.184380875999999</v>
      </c>
      <c r="G62" s="16">
        <f t="shared" si="116"/>
        <v>62.997286132999996</v>
      </c>
      <c r="H62" s="16">
        <f t="shared" si="116"/>
        <v>61.922375072000001</v>
      </c>
      <c r="I62" s="16">
        <f t="shared" si="116"/>
        <v>60.725084052</v>
      </c>
      <c r="J62" s="16">
        <f t="shared" si="116"/>
        <v>59.449278572600008</v>
      </c>
      <c r="K62" s="16">
        <f t="shared" si="116"/>
        <v>58.043653576099999</v>
      </c>
      <c r="L62" s="27">
        <f t="shared" si="116"/>
        <v>56.378067692199998</v>
      </c>
      <c r="O62" s="1"/>
      <c r="P62" s="13"/>
      <c r="Q62" s="13"/>
      <c r="R62" s="13"/>
      <c r="S62" s="13"/>
      <c r="T62" s="13"/>
      <c r="U62" s="13"/>
    </row>
    <row r="63" spans="2:33">
      <c r="B63" s="26" t="s">
        <v>10</v>
      </c>
      <c r="C63" s="16">
        <f>+P61/1000</f>
        <v>0.25721917808</v>
      </c>
      <c r="D63" s="16">
        <f t="shared" ref="D63" si="117">+Q61/1000</f>
        <v>0.24671232876999999</v>
      </c>
      <c r="E63" s="16">
        <f t="shared" ref="E63" si="118">+R61/1000</f>
        <v>0.24776712329</v>
      </c>
      <c r="F63" s="16">
        <f t="shared" ref="F63" si="119">+S61/1000</f>
        <v>0.24516164384</v>
      </c>
      <c r="G63" s="16">
        <f t="shared" ref="G63" si="120">+T61/1000</f>
        <v>0.23697260274000001</v>
      </c>
      <c r="H63" s="16">
        <f t="shared" ref="H63" si="121">+U61/1000</f>
        <v>0.22671232877</v>
      </c>
      <c r="I63" s="16">
        <f t="shared" ref="I63" si="122">+V61/1000</f>
        <v>0.21571232876999999</v>
      </c>
      <c r="J63" s="16">
        <f t="shared" ref="J63" si="123">+W61/1000</f>
        <v>0.20680273973000002</v>
      </c>
      <c r="K63" s="16">
        <f t="shared" ref="K63" si="124">+X61/1000</f>
        <v>0.1987260274</v>
      </c>
      <c r="L63" s="27">
        <f t="shared" ref="L63" si="125">+Y61/1000</f>
        <v>0.19097260274000002</v>
      </c>
      <c r="O63" s="1"/>
      <c r="P63" s="13"/>
      <c r="Q63" s="13"/>
      <c r="R63" s="13"/>
      <c r="S63" s="13"/>
      <c r="T63" s="13"/>
      <c r="U63" s="13"/>
    </row>
    <row r="64" spans="2:33" ht="13.5" thickBot="1">
      <c r="B64" s="28" t="s">
        <v>26</v>
      </c>
      <c r="C64" s="56">
        <f>SUM(C62:C63)</f>
        <v>62.315058701079998</v>
      </c>
      <c r="D64" s="56">
        <f t="shared" ref="D64:L64" si="126">SUM(D62:D63)</f>
        <v>62.881046335769994</v>
      </c>
      <c r="E64" s="56">
        <f t="shared" si="126"/>
        <v>63.216540853289992</v>
      </c>
      <c r="F64" s="56">
        <f t="shared" si="126"/>
        <v>63.429542519839998</v>
      </c>
      <c r="G64" s="56">
        <f t="shared" si="126"/>
        <v>63.234258735739999</v>
      </c>
      <c r="H64" s="56">
        <f t="shared" si="126"/>
        <v>62.14908740077</v>
      </c>
      <c r="I64" s="56">
        <f t="shared" si="126"/>
        <v>60.940796380770003</v>
      </c>
      <c r="J64" s="56">
        <f t="shared" si="126"/>
        <v>59.656081312330009</v>
      </c>
      <c r="K64" s="56">
        <f t="shared" si="126"/>
        <v>58.242379603499998</v>
      </c>
      <c r="L64" s="57">
        <f t="shared" si="126"/>
        <v>56.569040294939995</v>
      </c>
      <c r="O64" s="1"/>
    </row>
    <row r="65" spans="2:33" ht="13.5" thickBot="1">
      <c r="B65" s="3"/>
      <c r="O65" s="1"/>
    </row>
    <row r="66" spans="2:33" ht="13.5" thickBot="1">
      <c r="B66" s="96" t="s">
        <v>27</v>
      </c>
      <c r="C66" s="97" t="str">
        <f>C49</f>
        <v>24/25</v>
      </c>
      <c r="D66" s="97" t="str">
        <f t="shared" ref="D66:M66" si="127">D49</f>
        <v>25/26</v>
      </c>
      <c r="E66" s="97" t="str">
        <f t="shared" si="127"/>
        <v>26/27</v>
      </c>
      <c r="F66" s="97" t="str">
        <f t="shared" si="127"/>
        <v>27/28</v>
      </c>
      <c r="G66" s="97" t="str">
        <f t="shared" si="127"/>
        <v>28/29</v>
      </c>
      <c r="H66" s="97" t="str">
        <f t="shared" si="127"/>
        <v>29/30</v>
      </c>
      <c r="I66" s="97" t="str">
        <f t="shared" si="127"/>
        <v>30/31</v>
      </c>
      <c r="J66" s="97" t="str">
        <f t="shared" si="127"/>
        <v>31/32</v>
      </c>
      <c r="K66" s="97" t="str">
        <f t="shared" si="127"/>
        <v>32/33</v>
      </c>
      <c r="L66" s="98" t="str">
        <f t="shared" si="127"/>
        <v>33/34</v>
      </c>
      <c r="M66" s="99" t="str">
        <f t="shared" si="127"/>
        <v>34/35</v>
      </c>
      <c r="O66" s="1"/>
      <c r="P66" s="46" t="s">
        <v>109</v>
      </c>
      <c r="Q66" s="47" t="s">
        <v>113</v>
      </c>
    </row>
    <row r="67" spans="2:33" ht="13.5" thickBot="1">
      <c r="B67" s="28" t="s">
        <v>26</v>
      </c>
      <c r="C67" s="56">
        <f t="shared" ref="C67" si="128">P67/1000</f>
        <v>61.942096376000002</v>
      </c>
      <c r="D67" s="56">
        <f t="shared" ref="D67" si="129">Q67/1000</f>
        <v>62.712044292999998</v>
      </c>
      <c r="E67" s="56">
        <f t="shared" ref="E67" si="130">R67/1000</f>
        <v>63.111357666000004</v>
      </c>
      <c r="F67" s="56">
        <f t="shared" ref="F67" si="131">S67/1000</f>
        <v>63.461114715000001</v>
      </c>
      <c r="G67" s="56">
        <f t="shared" ref="G67" si="132">T67/1000</f>
        <v>63.336080172999999</v>
      </c>
      <c r="H67" s="56">
        <f t="shared" ref="H67" si="133">U67/1000</f>
        <v>62.526368396999999</v>
      </c>
      <c r="I67" s="56">
        <f t="shared" ref="I67" si="134">V67/1000</f>
        <v>61.316364824999994</v>
      </c>
      <c r="J67" s="56">
        <f t="shared" ref="J67" si="135">W67/1000</f>
        <v>60.137431214999999</v>
      </c>
      <c r="K67" s="56">
        <f t="shared" ref="K67" si="136">X67/1000</f>
        <v>58.63546255</v>
      </c>
      <c r="L67" s="56">
        <f t="shared" ref="L67" si="137">Y67/1000</f>
        <v>57.088861083999994</v>
      </c>
      <c r="M67" s="57">
        <f t="shared" ref="M67" si="138">Z67/1000</f>
        <v>55.206991873999996</v>
      </c>
      <c r="O67" s="1" t="s">
        <v>133</v>
      </c>
      <c r="P67" s="87">
        <v>61942.096376000001</v>
      </c>
      <c r="Q67" s="88">
        <v>62712.044292999999</v>
      </c>
      <c r="R67" s="88">
        <v>63111.357666000004</v>
      </c>
      <c r="S67" s="88">
        <v>63461.114715000003</v>
      </c>
      <c r="T67" s="88">
        <v>63336.080173000002</v>
      </c>
      <c r="U67" s="88">
        <v>62526.368396999998</v>
      </c>
      <c r="V67" s="88">
        <v>61316.364824999997</v>
      </c>
      <c r="W67" s="88">
        <v>60137.431214999997</v>
      </c>
      <c r="X67" s="88">
        <v>58635.462549999997</v>
      </c>
      <c r="Y67" s="88">
        <v>57088.861083999996</v>
      </c>
      <c r="Z67" s="88">
        <v>55206.991873999999</v>
      </c>
      <c r="AA67" s="14"/>
    </row>
    <row r="68" spans="2:33">
      <c r="O68" s="1"/>
      <c r="Q68" s="14">
        <f>P67/Q67-1</f>
        <v>-1.2277512648171451E-2</v>
      </c>
      <c r="R68" s="14">
        <f t="shared" ref="R68" si="139">Q67/R67-1</f>
        <v>-6.3271237977998718E-3</v>
      </c>
      <c r="S68" s="14">
        <f t="shared" ref="S68" si="140">R67/S67-1</f>
        <v>-5.5113599969167648E-3</v>
      </c>
      <c r="T68" s="14">
        <f t="shared" ref="T68" si="141">S67/T67-1</f>
        <v>1.9741439896261426E-3</v>
      </c>
      <c r="U68" s="14">
        <f>AVERAGE(Q68:T68)</f>
        <v>-5.5354631133154863E-3</v>
      </c>
      <c r="V68" s="14"/>
    </row>
    <row r="69" spans="2:33">
      <c r="O69" s="1"/>
    </row>
    <row r="70" spans="2:33">
      <c r="B70" s="48" t="s">
        <v>99</v>
      </c>
      <c r="C70" s="29"/>
      <c r="D70" s="29"/>
      <c r="E70" s="29"/>
      <c r="F70" s="29"/>
      <c r="G70" s="29"/>
      <c r="H70" s="29"/>
      <c r="I70" s="29"/>
      <c r="J70" s="29"/>
      <c r="K70" s="1"/>
      <c r="O70" s="1"/>
    </row>
    <row r="71" spans="2:33" ht="13.5" thickBot="1">
      <c r="B71" s="1"/>
      <c r="C71" s="1"/>
      <c r="D71" s="1"/>
      <c r="E71" s="1"/>
      <c r="F71" s="1"/>
      <c r="G71" s="1"/>
      <c r="H71" s="1"/>
      <c r="I71" s="1"/>
      <c r="J71" s="1"/>
      <c r="K71" s="1"/>
      <c r="O71" s="1"/>
    </row>
    <row r="72" spans="2:33" ht="13.5" thickBot="1">
      <c r="B72" s="93" t="s">
        <v>6</v>
      </c>
      <c r="C72" s="94">
        <f>C55</f>
        <v>2025</v>
      </c>
      <c r="D72" s="94">
        <f t="shared" ref="D72:L72" si="142">D55</f>
        <v>2026</v>
      </c>
      <c r="E72" s="94">
        <f t="shared" si="142"/>
        <v>2027</v>
      </c>
      <c r="F72" s="94">
        <f t="shared" si="142"/>
        <v>2028</v>
      </c>
      <c r="G72" s="94">
        <f t="shared" si="142"/>
        <v>2029</v>
      </c>
      <c r="H72" s="94">
        <f t="shared" si="142"/>
        <v>2030</v>
      </c>
      <c r="I72" s="94">
        <f t="shared" si="142"/>
        <v>2031</v>
      </c>
      <c r="J72" s="94">
        <f t="shared" si="142"/>
        <v>2032</v>
      </c>
      <c r="K72" s="94">
        <f t="shared" si="142"/>
        <v>2033</v>
      </c>
      <c r="L72" s="95">
        <f t="shared" si="142"/>
        <v>2034</v>
      </c>
      <c r="O72" s="1"/>
      <c r="P72" s="46" t="s">
        <v>109</v>
      </c>
      <c r="Q72" s="47" t="s">
        <v>112</v>
      </c>
    </row>
    <row r="73" spans="2:33">
      <c r="B73" s="26" t="s">
        <v>7</v>
      </c>
      <c r="C73" s="43">
        <f t="shared" ref="C73:C77" si="143">P73/1000</f>
        <v>27.738</v>
      </c>
      <c r="D73" s="43">
        <f t="shared" ref="D73:D77" si="144">Q73/1000</f>
        <v>28.216999999999999</v>
      </c>
      <c r="E73" s="43">
        <f t="shared" ref="E73:E77" si="145">R73/1000</f>
        <v>28.638999999999999</v>
      </c>
      <c r="F73" s="43">
        <f t="shared" ref="F73:F77" si="146">S73/1000</f>
        <v>28.940999999999999</v>
      </c>
      <c r="G73" s="43">
        <f t="shared" ref="G73:G77" si="147">T73/1000</f>
        <v>29.085999999999999</v>
      </c>
      <c r="H73" s="43">
        <f t="shared" ref="H73:H77" si="148">U73/1000</f>
        <v>28.622</v>
      </c>
      <c r="I73" s="43">
        <f t="shared" ref="I73:I77" si="149">V73/1000</f>
        <v>28.081</v>
      </c>
      <c r="J73" s="43">
        <f t="shared" ref="J73:J77" si="150">W73/1000</f>
        <v>27.529</v>
      </c>
      <c r="K73" s="43">
        <f t="shared" ref="K73:K77" si="151">X73/1000</f>
        <v>26.959</v>
      </c>
      <c r="L73" s="40">
        <f t="shared" ref="L73:L77" si="152">Y73/1000</f>
        <v>26.37</v>
      </c>
      <c r="O73" s="1"/>
      <c r="P73" s="54">
        <v>27738</v>
      </c>
      <c r="Q73" s="54">
        <v>28217</v>
      </c>
      <c r="R73" s="54">
        <v>28639</v>
      </c>
      <c r="S73" s="54">
        <v>28941</v>
      </c>
      <c r="T73" s="54">
        <v>29086</v>
      </c>
      <c r="U73" s="54">
        <v>28622</v>
      </c>
      <c r="V73" s="54">
        <v>28081</v>
      </c>
      <c r="W73" s="54">
        <v>27529</v>
      </c>
      <c r="X73" s="54">
        <v>26959</v>
      </c>
      <c r="Y73" s="54">
        <v>26370</v>
      </c>
      <c r="AA73" s="14">
        <f t="shared" ref="AA73:AE73" si="153">Q73/P73-1</f>
        <v>1.7268728819669787E-2</v>
      </c>
      <c r="AB73" s="14">
        <f t="shared" si="153"/>
        <v>1.4955523266116266E-2</v>
      </c>
      <c r="AC73" s="14">
        <f t="shared" si="153"/>
        <v>1.0545060930898353E-2</v>
      </c>
      <c r="AD73" s="14">
        <f t="shared" si="153"/>
        <v>5.0101931515842413E-3</v>
      </c>
      <c r="AE73" s="14">
        <f t="shared" si="153"/>
        <v>-1.5952692016777847E-2</v>
      </c>
      <c r="AF73" s="14"/>
      <c r="AG73" s="14">
        <f t="shared" ref="AG73:AG78" si="154">AVERAGE(AA73:AF73)</f>
        <v>6.3653628302981604E-3</v>
      </c>
    </row>
    <row r="74" spans="2:33">
      <c r="B74" s="26" t="s">
        <v>8</v>
      </c>
      <c r="C74" s="16">
        <f t="shared" si="143"/>
        <v>3.73</v>
      </c>
      <c r="D74" s="16">
        <f t="shared" si="144"/>
        <v>3.7440000000000002</v>
      </c>
      <c r="E74" s="16">
        <f t="shared" si="145"/>
        <v>3.7570000000000001</v>
      </c>
      <c r="F74" s="16">
        <f t="shared" si="146"/>
        <v>3.7530000000000001</v>
      </c>
      <c r="G74" s="16">
        <f t="shared" si="147"/>
        <v>3.75</v>
      </c>
      <c r="H74" s="16">
        <f t="shared" si="148"/>
        <v>3.7320000000000002</v>
      </c>
      <c r="I74" s="16">
        <f t="shared" si="149"/>
        <v>3.7120000000000002</v>
      </c>
      <c r="J74" s="16">
        <f t="shared" si="150"/>
        <v>3.69</v>
      </c>
      <c r="K74" s="16">
        <f t="shared" si="151"/>
        <v>3.6589999999999998</v>
      </c>
      <c r="L74" s="27">
        <f t="shared" si="152"/>
        <v>3.5979999999999999</v>
      </c>
      <c r="O74" s="1"/>
      <c r="P74" s="54">
        <v>3730</v>
      </c>
      <c r="Q74" s="54">
        <v>3744</v>
      </c>
      <c r="R74" s="54">
        <v>3757</v>
      </c>
      <c r="S74" s="54">
        <v>3753</v>
      </c>
      <c r="T74" s="54">
        <v>3750</v>
      </c>
      <c r="U74" s="54">
        <v>3732</v>
      </c>
      <c r="V74" s="54">
        <v>3712</v>
      </c>
      <c r="W74" s="54">
        <v>3690</v>
      </c>
      <c r="X74" s="54">
        <v>3659</v>
      </c>
      <c r="Y74" s="54">
        <v>3598</v>
      </c>
      <c r="AA74" s="14">
        <f t="shared" ref="AA74:AA78" si="155">Q74/P74-1</f>
        <v>3.7533512064342744E-3</v>
      </c>
      <c r="AB74" s="14">
        <f t="shared" ref="AB74:AB78" si="156">R74/Q74-1</f>
        <v>3.4722222222223209E-3</v>
      </c>
      <c r="AC74" s="14">
        <f t="shared" ref="AC74:AC78" si="157">S74/R74-1</f>
        <v>-1.0646792653713488E-3</v>
      </c>
      <c r="AD74" s="14">
        <f t="shared" ref="AD74:AD78" si="158">T74/S74-1</f>
        <v>-7.9936051159068544E-4</v>
      </c>
      <c r="AE74" s="14">
        <f t="shared" ref="AE74:AE78" si="159">U74/T74-1</f>
        <v>-4.8000000000000265E-3</v>
      </c>
      <c r="AF74" s="14"/>
      <c r="AG74" s="14">
        <f t="shared" si="154"/>
        <v>1.1230673033890692E-4</v>
      </c>
    </row>
    <row r="75" spans="2:33">
      <c r="B75" s="26" t="s">
        <v>67</v>
      </c>
      <c r="C75" s="16">
        <f t="shared" si="143"/>
        <v>6.1070000000000002</v>
      </c>
      <c r="D75" s="16">
        <f t="shared" si="144"/>
        <v>6.1</v>
      </c>
      <c r="E75" s="16">
        <f t="shared" si="145"/>
        <v>6.0410000000000004</v>
      </c>
      <c r="F75" s="16">
        <f t="shared" si="146"/>
        <v>5.9240000000000004</v>
      </c>
      <c r="G75" s="16">
        <f t="shared" si="147"/>
        <v>5.8010000000000002</v>
      </c>
      <c r="H75" s="16">
        <f t="shared" si="148"/>
        <v>5.6840000000000002</v>
      </c>
      <c r="I75" s="16">
        <f t="shared" si="149"/>
        <v>5.569</v>
      </c>
      <c r="J75" s="16">
        <f t="shared" si="150"/>
        <v>5.4509999999999996</v>
      </c>
      <c r="K75" s="16">
        <f t="shared" si="151"/>
        <v>5.306</v>
      </c>
      <c r="L75" s="27">
        <f t="shared" si="152"/>
        <v>5.0979999999999999</v>
      </c>
      <c r="O75" s="1"/>
      <c r="P75" s="54">
        <v>6107</v>
      </c>
      <c r="Q75" s="54">
        <v>6100</v>
      </c>
      <c r="R75" s="54">
        <v>6041</v>
      </c>
      <c r="S75" s="54">
        <v>5924</v>
      </c>
      <c r="T75" s="54">
        <v>5801</v>
      </c>
      <c r="U75" s="54">
        <v>5684</v>
      </c>
      <c r="V75" s="54">
        <v>5569</v>
      </c>
      <c r="W75" s="54">
        <v>5451</v>
      </c>
      <c r="X75" s="54">
        <v>5306</v>
      </c>
      <c r="Y75" s="54">
        <v>5098</v>
      </c>
      <c r="AA75" s="14">
        <f t="shared" si="155"/>
        <v>-1.1462256427050566E-3</v>
      </c>
      <c r="AB75" s="14">
        <f t="shared" si="156"/>
        <v>-9.6721311475409522E-3</v>
      </c>
      <c r="AC75" s="14">
        <f t="shared" si="157"/>
        <v>-1.9367654361860609E-2</v>
      </c>
      <c r="AD75" s="14">
        <f t="shared" si="158"/>
        <v>-2.0762997974341668E-2</v>
      </c>
      <c r="AE75" s="14">
        <f t="shared" si="159"/>
        <v>-2.0168936390277503E-2</v>
      </c>
      <c r="AF75" s="14"/>
      <c r="AG75" s="14">
        <f t="shared" si="154"/>
        <v>-1.4223589103345157E-2</v>
      </c>
    </row>
    <row r="76" spans="2:33">
      <c r="B76" s="26" t="s">
        <v>68</v>
      </c>
      <c r="C76" s="16">
        <f t="shared" si="143"/>
        <v>37.575000000000003</v>
      </c>
      <c r="D76" s="16">
        <f t="shared" si="144"/>
        <v>38.06</v>
      </c>
      <c r="E76" s="16">
        <f t="shared" si="145"/>
        <v>38.436999999999998</v>
      </c>
      <c r="F76" s="16">
        <f t="shared" si="146"/>
        <v>38.618000000000002</v>
      </c>
      <c r="G76" s="16">
        <f t="shared" si="147"/>
        <v>38.637999999999998</v>
      </c>
      <c r="H76" s="16">
        <f t="shared" si="148"/>
        <v>38.037999999999997</v>
      </c>
      <c r="I76" s="16">
        <f t="shared" si="149"/>
        <v>37.362000000000002</v>
      </c>
      <c r="J76" s="16">
        <f t="shared" si="150"/>
        <v>36.67</v>
      </c>
      <c r="K76" s="16">
        <f t="shared" si="151"/>
        <v>35.923999999999999</v>
      </c>
      <c r="L76" s="27">
        <f t="shared" si="152"/>
        <v>35.067</v>
      </c>
      <c r="O76" s="1"/>
      <c r="P76" s="55">
        <v>37575</v>
      </c>
      <c r="Q76" s="55">
        <v>38060</v>
      </c>
      <c r="R76" s="55">
        <v>38437</v>
      </c>
      <c r="S76" s="55">
        <v>38618</v>
      </c>
      <c r="T76" s="55">
        <v>38638</v>
      </c>
      <c r="U76" s="55">
        <v>38038</v>
      </c>
      <c r="V76" s="55">
        <v>37362</v>
      </c>
      <c r="W76" s="55">
        <v>36670</v>
      </c>
      <c r="X76" s="55">
        <v>35924</v>
      </c>
      <c r="Y76" s="55">
        <v>35067</v>
      </c>
      <c r="AA76" s="14">
        <f t="shared" si="155"/>
        <v>1.2907518296739751E-2</v>
      </c>
      <c r="AB76" s="14">
        <f t="shared" si="156"/>
        <v>9.9054125065685117E-3</v>
      </c>
      <c r="AC76" s="14">
        <f t="shared" si="157"/>
        <v>4.7090043447719498E-3</v>
      </c>
      <c r="AD76" s="14">
        <f t="shared" si="158"/>
        <v>5.1789321041995073E-4</v>
      </c>
      <c r="AE76" s="14">
        <f t="shared" si="159"/>
        <v>-1.5528754076297946E-2</v>
      </c>
      <c r="AF76" s="14"/>
      <c r="AG76" s="14">
        <f t="shared" si="154"/>
        <v>2.5022148564404433E-3</v>
      </c>
    </row>
    <row r="77" spans="2:33">
      <c r="B77" s="26" t="s">
        <v>69</v>
      </c>
      <c r="C77" s="16">
        <f t="shared" si="143"/>
        <v>4.6369999999999996</v>
      </c>
      <c r="D77" s="16">
        <f t="shared" si="144"/>
        <v>4.609</v>
      </c>
      <c r="E77" s="16">
        <f t="shared" si="145"/>
        <v>4.5339999999999998</v>
      </c>
      <c r="F77" s="16">
        <f t="shared" si="146"/>
        <v>4.4950000000000001</v>
      </c>
      <c r="G77" s="16">
        <f t="shared" si="147"/>
        <v>4.4050000000000002</v>
      </c>
      <c r="H77" s="16">
        <f t="shared" si="148"/>
        <v>4.3129999999999997</v>
      </c>
      <c r="I77" s="16">
        <f t="shared" si="149"/>
        <v>4.2210000000000001</v>
      </c>
      <c r="J77" s="16">
        <f t="shared" si="150"/>
        <v>4.1159999999999997</v>
      </c>
      <c r="K77" s="16">
        <f t="shared" si="151"/>
        <v>4.0019999999999998</v>
      </c>
      <c r="L77" s="27">
        <f t="shared" si="152"/>
        <v>3.8420000000000001</v>
      </c>
      <c r="O77" s="1"/>
      <c r="P77" s="54">
        <v>4637</v>
      </c>
      <c r="Q77" s="54">
        <v>4609</v>
      </c>
      <c r="R77" s="54">
        <v>4534</v>
      </c>
      <c r="S77" s="54">
        <v>4495</v>
      </c>
      <c r="T77" s="54">
        <v>4405</v>
      </c>
      <c r="U77" s="54">
        <v>4313</v>
      </c>
      <c r="V77" s="54">
        <v>4221</v>
      </c>
      <c r="W77" s="54">
        <v>4116</v>
      </c>
      <c r="X77" s="54">
        <v>4002</v>
      </c>
      <c r="Y77" s="54">
        <v>3842</v>
      </c>
      <c r="AA77" s="14">
        <f t="shared" si="155"/>
        <v>-6.038386888074232E-3</v>
      </c>
      <c r="AB77" s="14">
        <f t="shared" si="156"/>
        <v>-1.6272510305923249E-2</v>
      </c>
      <c r="AC77" s="14">
        <f t="shared" si="157"/>
        <v>-8.6016762240846978E-3</v>
      </c>
      <c r="AD77" s="14">
        <f t="shared" si="158"/>
        <v>-2.0022246941045596E-2</v>
      </c>
      <c r="AE77" s="14">
        <f t="shared" si="159"/>
        <v>-2.0885357548240613E-2</v>
      </c>
      <c r="AF77" s="14"/>
      <c r="AG77" s="14">
        <f t="shared" si="154"/>
        <v>-1.4364035581473677E-2</v>
      </c>
    </row>
    <row r="78" spans="2:33">
      <c r="B78" s="26"/>
      <c r="C78" s="16"/>
      <c r="D78" s="16"/>
      <c r="E78" s="16"/>
      <c r="F78" s="16"/>
      <c r="G78" s="16"/>
      <c r="H78" s="16"/>
      <c r="I78" s="16"/>
      <c r="J78" s="16"/>
      <c r="K78" s="16"/>
      <c r="L78" s="27"/>
      <c r="O78" s="1"/>
      <c r="P78" s="54">
        <v>235</v>
      </c>
      <c r="Q78" s="54">
        <v>228</v>
      </c>
      <c r="R78" s="54">
        <v>229</v>
      </c>
      <c r="S78" s="54">
        <v>231</v>
      </c>
      <c r="T78" s="54">
        <v>226</v>
      </c>
      <c r="U78" s="54">
        <v>219</v>
      </c>
      <c r="V78" s="54">
        <v>212</v>
      </c>
      <c r="W78" s="54">
        <v>205</v>
      </c>
      <c r="X78" s="54">
        <v>196</v>
      </c>
      <c r="Y78" s="54">
        <v>189</v>
      </c>
      <c r="AA78" s="14">
        <f t="shared" si="155"/>
        <v>-2.9787234042553234E-2</v>
      </c>
      <c r="AB78" s="14">
        <f t="shared" si="156"/>
        <v>4.3859649122806044E-3</v>
      </c>
      <c r="AC78" s="14">
        <f t="shared" si="157"/>
        <v>8.733624454148492E-3</v>
      </c>
      <c r="AD78" s="14">
        <f t="shared" si="158"/>
        <v>-2.1645021645021689E-2</v>
      </c>
      <c r="AE78" s="14">
        <f t="shared" si="159"/>
        <v>-3.0973451327433676E-2</v>
      </c>
      <c r="AF78" s="14"/>
      <c r="AG78" s="14">
        <f t="shared" si="154"/>
        <v>-1.3857223529715901E-2</v>
      </c>
    </row>
    <row r="79" spans="2:33">
      <c r="B79" s="26" t="s">
        <v>9</v>
      </c>
      <c r="C79" s="16">
        <f>SUM(C76:C77)</f>
        <v>42.212000000000003</v>
      </c>
      <c r="D79" s="16">
        <f t="shared" ref="D79:L79" si="160">SUM(D76:D77)</f>
        <v>42.669000000000004</v>
      </c>
      <c r="E79" s="16">
        <f t="shared" si="160"/>
        <v>42.970999999999997</v>
      </c>
      <c r="F79" s="16">
        <f t="shared" si="160"/>
        <v>43.113</v>
      </c>
      <c r="G79" s="16">
        <f t="shared" si="160"/>
        <v>43.042999999999999</v>
      </c>
      <c r="H79" s="16">
        <f t="shared" si="160"/>
        <v>42.350999999999999</v>
      </c>
      <c r="I79" s="16">
        <f t="shared" si="160"/>
        <v>41.582999999999998</v>
      </c>
      <c r="J79" s="16">
        <f t="shared" si="160"/>
        <v>40.786000000000001</v>
      </c>
      <c r="K79" s="16">
        <f t="shared" si="160"/>
        <v>39.926000000000002</v>
      </c>
      <c r="L79" s="27">
        <f t="shared" si="160"/>
        <v>38.908999999999999</v>
      </c>
      <c r="O79" s="1"/>
    </row>
    <row r="80" spans="2:33">
      <c r="B80" s="26" t="s">
        <v>10</v>
      </c>
      <c r="C80" s="16">
        <f>+P78/1000</f>
        <v>0.23499999999999999</v>
      </c>
      <c r="D80" s="16">
        <f t="shared" ref="D80" si="161">+Q78/1000</f>
        <v>0.22800000000000001</v>
      </c>
      <c r="E80" s="16">
        <f t="shared" ref="E80" si="162">+R78/1000</f>
        <v>0.22900000000000001</v>
      </c>
      <c r="F80" s="16">
        <f t="shared" ref="F80" si="163">+S78/1000</f>
        <v>0.23100000000000001</v>
      </c>
      <c r="G80" s="16">
        <f t="shared" ref="G80" si="164">+T78/1000</f>
        <v>0.22600000000000001</v>
      </c>
      <c r="H80" s="16">
        <f t="shared" ref="H80" si="165">+U78/1000</f>
        <v>0.219</v>
      </c>
      <c r="I80" s="16">
        <f t="shared" ref="I80" si="166">+V78/1000</f>
        <v>0.21199999999999999</v>
      </c>
      <c r="J80" s="16">
        <f t="shared" ref="J80" si="167">+W78/1000</f>
        <v>0.20499999999999999</v>
      </c>
      <c r="K80" s="16">
        <f t="shared" ref="K80" si="168">+X78/1000</f>
        <v>0.19600000000000001</v>
      </c>
      <c r="L80" s="27">
        <f t="shared" ref="L80" si="169">+Y78/1000</f>
        <v>0.189</v>
      </c>
      <c r="O80" s="1"/>
    </row>
    <row r="81" spans="2:27" ht="13.5" thickBot="1">
      <c r="B81" s="28" t="s">
        <v>26</v>
      </c>
      <c r="C81" s="56">
        <f>SUM(C79:C80)</f>
        <v>42.447000000000003</v>
      </c>
      <c r="D81" s="56">
        <f t="shared" ref="D81:L81" si="170">SUM(D79:D80)</f>
        <v>42.897000000000006</v>
      </c>
      <c r="E81" s="56">
        <f t="shared" si="170"/>
        <v>43.199999999999996</v>
      </c>
      <c r="F81" s="56">
        <f t="shared" si="170"/>
        <v>43.344000000000001</v>
      </c>
      <c r="G81" s="56">
        <f t="shared" si="170"/>
        <v>43.268999999999998</v>
      </c>
      <c r="H81" s="56">
        <f t="shared" si="170"/>
        <v>42.57</v>
      </c>
      <c r="I81" s="56">
        <f t="shared" si="170"/>
        <v>41.795000000000002</v>
      </c>
      <c r="J81" s="56">
        <f t="shared" si="170"/>
        <v>40.991</v>
      </c>
      <c r="K81" s="56">
        <f t="shared" si="170"/>
        <v>40.122</v>
      </c>
      <c r="L81" s="57">
        <f t="shared" si="170"/>
        <v>39.097999999999999</v>
      </c>
      <c r="O81" s="1"/>
    </row>
    <row r="82" spans="2:27" ht="13.5" thickBot="1">
      <c r="B82" s="3"/>
      <c r="O82" s="1"/>
    </row>
    <row r="83" spans="2:27" ht="13.5" thickBot="1">
      <c r="B83" s="96" t="s">
        <v>27</v>
      </c>
      <c r="C83" s="97" t="str">
        <f>C66</f>
        <v>24/25</v>
      </c>
      <c r="D83" s="97" t="str">
        <f t="shared" ref="D83:M83" si="171">D66</f>
        <v>25/26</v>
      </c>
      <c r="E83" s="97" t="str">
        <f t="shared" si="171"/>
        <v>26/27</v>
      </c>
      <c r="F83" s="97" t="str">
        <f t="shared" si="171"/>
        <v>27/28</v>
      </c>
      <c r="G83" s="97" t="str">
        <f t="shared" si="171"/>
        <v>28/29</v>
      </c>
      <c r="H83" s="97" t="str">
        <f t="shared" si="171"/>
        <v>29/30</v>
      </c>
      <c r="I83" s="97" t="str">
        <f t="shared" si="171"/>
        <v>30/31</v>
      </c>
      <c r="J83" s="97" t="str">
        <f t="shared" si="171"/>
        <v>31/32</v>
      </c>
      <c r="K83" s="97" t="str">
        <f t="shared" si="171"/>
        <v>32/33</v>
      </c>
      <c r="L83" s="98" t="str">
        <f t="shared" si="171"/>
        <v>33/34</v>
      </c>
      <c r="M83" s="99" t="str">
        <f t="shared" si="171"/>
        <v>34/35</v>
      </c>
      <c r="O83" s="1"/>
      <c r="P83" s="46" t="s">
        <v>109</v>
      </c>
      <c r="Q83" s="47" t="s">
        <v>113</v>
      </c>
    </row>
    <row r="84" spans="2:27" ht="13.5" thickBot="1">
      <c r="B84" s="28" t="s">
        <v>26</v>
      </c>
      <c r="C84" s="56">
        <f t="shared" ref="C84" si="172">P84/1000</f>
        <v>42.160299721000001</v>
      </c>
      <c r="D84" s="56">
        <f t="shared" ref="D84" si="173">Q84/1000</f>
        <v>42.769903526</v>
      </c>
      <c r="E84" s="56">
        <f t="shared" ref="E84" si="174">R84/1000</f>
        <v>43.116004191000002</v>
      </c>
      <c r="F84" s="56">
        <f t="shared" ref="F84" si="175">S84/1000</f>
        <v>43.355922469999996</v>
      </c>
      <c r="G84" s="56">
        <f t="shared" ref="G84" si="176">T84/1000</f>
        <v>43.333837899999999</v>
      </c>
      <c r="H84" s="56">
        <f t="shared" ref="H84" si="177">U84/1000</f>
        <v>42.825796603000001</v>
      </c>
      <c r="I84" s="56">
        <f t="shared" ref="I84" si="178">V84/1000</f>
        <v>42.028241946000001</v>
      </c>
      <c r="J84" s="56">
        <f t="shared" ref="J84" si="179">W84/1000</f>
        <v>41.319401726999999</v>
      </c>
      <c r="K84" s="56">
        <f t="shared" ref="K84" si="180">X84/1000</f>
        <v>40.366706982000004</v>
      </c>
      <c r="L84" s="56">
        <f t="shared" ref="L84" si="181">Y84/1000</f>
        <v>39.407447513000001</v>
      </c>
      <c r="M84" s="57">
        <f t="shared" ref="M84" si="182">Z84/1000</f>
        <v>38.287326018999998</v>
      </c>
      <c r="O84" s="1" t="s">
        <v>132</v>
      </c>
      <c r="P84" s="87">
        <v>42160.299721000003</v>
      </c>
      <c r="Q84" s="88">
        <v>42769.903526000002</v>
      </c>
      <c r="R84" s="88">
        <v>43116.004191</v>
      </c>
      <c r="S84" s="88">
        <v>43355.922469999998</v>
      </c>
      <c r="T84" s="88">
        <v>43333.837899999999</v>
      </c>
      <c r="U84" s="88">
        <v>42825.796603000003</v>
      </c>
      <c r="V84" s="88">
        <v>42028.241946000002</v>
      </c>
      <c r="W84" s="88">
        <v>41319.401726999997</v>
      </c>
      <c r="X84" s="88">
        <v>40366.706982000003</v>
      </c>
      <c r="Y84" s="88">
        <v>39407.447512999999</v>
      </c>
      <c r="Z84" s="88">
        <v>38287.326019</v>
      </c>
      <c r="AA84" s="14"/>
    </row>
    <row r="85" spans="2:27"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44"/>
      <c r="Q85" s="14">
        <f>P84/Q84-1</f>
        <v>-1.4253102175678656E-2</v>
      </c>
      <c r="R85" s="14">
        <f t="shared" ref="R85" si="183">Q84/R84-1</f>
        <v>-8.0271971277023901E-3</v>
      </c>
      <c r="S85" s="14">
        <f t="shared" ref="S85" si="184">R84/S84-1</f>
        <v>-5.5336910237813175E-3</v>
      </c>
      <c r="T85" s="14">
        <f t="shared" ref="T85" si="185">S84/T84-1</f>
        <v>5.0963798893066681E-4</v>
      </c>
      <c r="U85" s="14">
        <f>AVERAGE(Q85:T85)</f>
        <v>-6.8260880845579242E-3</v>
      </c>
      <c r="V85" s="14"/>
    </row>
    <row r="86" spans="2:27"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</row>
    <row r="87" spans="2:27">
      <c r="B87" s="48" t="s">
        <v>120</v>
      </c>
      <c r="C87" s="29"/>
      <c r="D87" s="29"/>
      <c r="E87" s="29"/>
      <c r="F87" s="29"/>
      <c r="G87" s="29"/>
      <c r="H87" s="29"/>
      <c r="I87" s="29"/>
      <c r="J87" s="29"/>
      <c r="K87" s="3"/>
      <c r="L87" s="3"/>
      <c r="M87" s="3"/>
    </row>
    <row r="88" spans="2:27" ht="13.5" thickBot="1">
      <c r="B88" s="1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</row>
    <row r="89" spans="2:27" ht="13.5" thickBot="1">
      <c r="B89" s="93" t="s">
        <v>6</v>
      </c>
      <c r="C89" s="94">
        <f>C72</f>
        <v>2025</v>
      </c>
      <c r="D89" s="94">
        <f t="shared" ref="D89:L89" si="186">D72</f>
        <v>2026</v>
      </c>
      <c r="E89" s="94">
        <f t="shared" si="186"/>
        <v>2027</v>
      </c>
      <c r="F89" s="94">
        <f t="shared" si="186"/>
        <v>2028</v>
      </c>
      <c r="G89" s="94">
        <f t="shared" si="186"/>
        <v>2029</v>
      </c>
      <c r="H89" s="94">
        <f t="shared" si="186"/>
        <v>2030</v>
      </c>
      <c r="I89" s="94">
        <f t="shared" si="186"/>
        <v>2031</v>
      </c>
      <c r="J89" s="94">
        <f t="shared" si="186"/>
        <v>2032</v>
      </c>
      <c r="K89" s="94">
        <f t="shared" si="186"/>
        <v>2033</v>
      </c>
      <c r="L89" s="95">
        <f t="shared" si="186"/>
        <v>2034</v>
      </c>
    </row>
    <row r="90" spans="2:27">
      <c r="B90" s="26" t="s">
        <v>7</v>
      </c>
      <c r="C90" s="43">
        <f>C5+C22+C39+C56+C73</f>
        <v>155.126951314</v>
      </c>
      <c r="D90" s="43">
        <f t="shared" ref="D90:L90" si="187">D5+D22+D39+D56+D73</f>
        <v>157.80667955199999</v>
      </c>
      <c r="E90" s="43">
        <f t="shared" si="187"/>
        <v>160.16873844100002</v>
      </c>
      <c r="F90" s="43">
        <f t="shared" si="187"/>
        <v>161.85738467500002</v>
      </c>
      <c r="G90" s="43">
        <f t="shared" si="187"/>
        <v>162.67313449</v>
      </c>
      <c r="H90" s="43">
        <f t="shared" si="187"/>
        <v>160.07867284399998</v>
      </c>
      <c r="I90" s="43">
        <f t="shared" si="187"/>
        <v>157.050019209</v>
      </c>
      <c r="J90" s="43">
        <f t="shared" si="187"/>
        <v>153.96648845799999</v>
      </c>
      <c r="K90" s="43">
        <f t="shared" si="187"/>
        <v>150.77640875100002</v>
      </c>
      <c r="L90" s="40">
        <f t="shared" si="187"/>
        <v>147.48349582499998</v>
      </c>
    </row>
    <row r="91" spans="2:27">
      <c r="B91" s="26" t="s">
        <v>8</v>
      </c>
      <c r="C91" s="16">
        <f t="shared" ref="C91:C96" si="188">C6+C23+C40+C57+C74</f>
        <v>21.7656424326</v>
      </c>
      <c r="D91" s="16">
        <f t="shared" ref="D91:L91" si="189">D6+D23+D40+D57+D74</f>
        <v>21.878902430099998</v>
      </c>
      <c r="E91" s="16">
        <f t="shared" si="189"/>
        <v>21.981803412800001</v>
      </c>
      <c r="F91" s="16">
        <f t="shared" si="189"/>
        <v>21.985212325500001</v>
      </c>
      <c r="G91" s="16">
        <f t="shared" si="189"/>
        <v>21.9956161235</v>
      </c>
      <c r="H91" s="16">
        <f t="shared" si="189"/>
        <v>21.896547677299999</v>
      </c>
      <c r="I91" s="16">
        <f t="shared" si="189"/>
        <v>21.776558026</v>
      </c>
      <c r="J91" s="16">
        <f t="shared" si="189"/>
        <v>21.637138437100003</v>
      </c>
      <c r="K91" s="16">
        <f t="shared" si="189"/>
        <v>21.414470627499998</v>
      </c>
      <c r="L91" s="27">
        <f t="shared" si="189"/>
        <v>20.989808368299997</v>
      </c>
    </row>
    <row r="92" spans="2:27">
      <c r="B92" s="26" t="s">
        <v>67</v>
      </c>
      <c r="C92" s="16">
        <f t="shared" si="188"/>
        <v>35.603176278799999</v>
      </c>
      <c r="D92" s="16">
        <f t="shared" ref="D92:L92" si="190">D7+D24+D41+D58+D75</f>
        <v>35.574321123899999</v>
      </c>
      <c r="E92" s="16">
        <f t="shared" si="190"/>
        <v>35.228211728099993</v>
      </c>
      <c r="F92" s="16">
        <f t="shared" si="190"/>
        <v>34.545039809200006</v>
      </c>
      <c r="G92" s="16">
        <f t="shared" si="190"/>
        <v>33.827344020599995</v>
      </c>
      <c r="H92" s="16">
        <f t="shared" si="190"/>
        <v>33.140977993599996</v>
      </c>
      <c r="I92" s="16">
        <f t="shared" si="190"/>
        <v>32.471945375600001</v>
      </c>
      <c r="J92" s="16">
        <f t="shared" si="190"/>
        <v>31.780651102499998</v>
      </c>
      <c r="K92" s="16">
        <f t="shared" si="190"/>
        <v>30.937086562600001</v>
      </c>
      <c r="L92" s="27">
        <f t="shared" si="190"/>
        <v>29.7228421133</v>
      </c>
    </row>
    <row r="93" spans="2:27">
      <c r="B93" s="26" t="s">
        <v>68</v>
      </c>
      <c r="C93" s="16">
        <f t="shared" si="188"/>
        <v>212.495770026</v>
      </c>
      <c r="D93" s="16">
        <f t="shared" ref="D93:L93" si="191">D8+D25+D42+D59+D76</f>
        <v>215.25890310599999</v>
      </c>
      <c r="E93" s="16">
        <f t="shared" si="191"/>
        <v>217.37875358299999</v>
      </c>
      <c r="F93" s="16">
        <f t="shared" si="191"/>
        <v>218.38763681</v>
      </c>
      <c r="G93" s="16">
        <f t="shared" si="191"/>
        <v>218.497094635</v>
      </c>
      <c r="H93" s="16">
        <f t="shared" si="191"/>
        <v>215.11619851500001</v>
      </c>
      <c r="I93" s="16">
        <f t="shared" si="191"/>
        <v>211.29852261100001</v>
      </c>
      <c r="J93" s="16">
        <f t="shared" si="191"/>
        <v>207.38427799800002</v>
      </c>
      <c r="K93" s="16">
        <f t="shared" si="191"/>
        <v>203.12796594099999</v>
      </c>
      <c r="L93" s="27">
        <f t="shared" si="191"/>
        <v>198.197146307</v>
      </c>
    </row>
    <row r="94" spans="2:27">
      <c r="B94" s="26" t="s">
        <v>69</v>
      </c>
      <c r="C94" s="16">
        <f t="shared" si="188"/>
        <v>33.114919507799996</v>
      </c>
      <c r="D94" s="16">
        <f t="shared" ref="D94:L94" si="192">D9+D26+D43+D60+D77</f>
        <v>32.702209568100002</v>
      </c>
      <c r="E94" s="16">
        <f t="shared" si="192"/>
        <v>32.1033675041</v>
      </c>
      <c r="F94" s="16">
        <f t="shared" si="192"/>
        <v>31.759676522099998</v>
      </c>
      <c r="G94" s="16">
        <f t="shared" si="192"/>
        <v>31.018215066500002</v>
      </c>
      <c r="H94" s="16">
        <f t="shared" si="192"/>
        <v>30.208018903699998</v>
      </c>
      <c r="I94" s="16">
        <f t="shared" si="192"/>
        <v>29.369152820999997</v>
      </c>
      <c r="J94" s="16">
        <f t="shared" si="192"/>
        <v>28.419705838699997</v>
      </c>
      <c r="K94" s="16">
        <f t="shared" si="192"/>
        <v>27.351876747199999</v>
      </c>
      <c r="L94" s="27">
        <f t="shared" si="192"/>
        <v>26.060070548900001</v>
      </c>
    </row>
    <row r="95" spans="2:27">
      <c r="B95" s="26"/>
      <c r="C95" s="16"/>
      <c r="D95" s="16"/>
      <c r="E95" s="16"/>
      <c r="F95" s="16"/>
      <c r="G95" s="16"/>
      <c r="H95" s="16"/>
      <c r="I95" s="16"/>
      <c r="J95" s="16"/>
      <c r="K95" s="16"/>
      <c r="L95" s="27"/>
    </row>
    <row r="96" spans="2:27">
      <c r="B96" s="26" t="s">
        <v>9</v>
      </c>
      <c r="C96" s="16">
        <f t="shared" si="188"/>
        <v>245.61068953379998</v>
      </c>
      <c r="D96" s="16">
        <f t="shared" ref="D96:L96" si="193">D11+D28+D45+D62+D79</f>
        <v>247.96111267410001</v>
      </c>
      <c r="E96" s="16">
        <f t="shared" si="193"/>
        <v>249.48212108709998</v>
      </c>
      <c r="F96" s="16">
        <f t="shared" si="193"/>
        <v>250.1473133321</v>
      </c>
      <c r="G96" s="16">
        <f t="shared" si="193"/>
        <v>249.5153097015</v>
      </c>
      <c r="H96" s="16">
        <f t="shared" si="193"/>
        <v>245.32421741869999</v>
      </c>
      <c r="I96" s="16">
        <f t="shared" si="193"/>
        <v>240.66767543200001</v>
      </c>
      <c r="J96" s="16">
        <f t="shared" si="193"/>
        <v>235.80398383670001</v>
      </c>
      <c r="K96" s="16">
        <f t="shared" si="193"/>
        <v>230.47984268819999</v>
      </c>
      <c r="L96" s="27">
        <f t="shared" si="193"/>
        <v>224.2572168559</v>
      </c>
    </row>
    <row r="97" spans="2:13">
      <c r="B97" s="26" t="s">
        <v>10</v>
      </c>
      <c r="C97" s="16">
        <f t="shared" ref="C97" si="194">C12+C29+C46+C63+C80</f>
        <v>1.0459041095899999</v>
      </c>
      <c r="D97" s="16">
        <f t="shared" ref="D97:L97" si="195">D12+D29+D46+D63+D80</f>
        <v>1.0063835616399999</v>
      </c>
      <c r="E97" s="16">
        <f t="shared" si="195"/>
        <v>1.0072876712300001</v>
      </c>
      <c r="F97" s="16">
        <f t="shared" si="195"/>
        <v>1.00208493151</v>
      </c>
      <c r="G97" s="16">
        <f t="shared" si="195"/>
        <v>0.97442465752999996</v>
      </c>
      <c r="H97" s="16">
        <f t="shared" si="195"/>
        <v>0.93864383561999998</v>
      </c>
      <c r="I97" s="16">
        <f t="shared" si="195"/>
        <v>0.89989041096</v>
      </c>
      <c r="J97" s="16">
        <f t="shared" si="195"/>
        <v>0.86501369863999999</v>
      </c>
      <c r="K97" s="16">
        <f t="shared" si="195"/>
        <v>0.8281643835500001</v>
      </c>
      <c r="L97" s="27">
        <f t="shared" si="195"/>
        <v>0.79767123286999997</v>
      </c>
    </row>
    <row r="98" spans="2:13" ht="13.5" thickBot="1">
      <c r="B98" s="28" t="s">
        <v>26</v>
      </c>
      <c r="C98" s="56">
        <f t="shared" ref="C98" si="196">C13+C30+C47+C64+C81</f>
        <v>246.65659364339001</v>
      </c>
      <c r="D98" s="56">
        <f t="shared" ref="D98:L98" si="197">D13+D30+D47+D64+D81</f>
        <v>248.96749623573999</v>
      </c>
      <c r="E98" s="56">
        <f t="shared" si="197"/>
        <v>250.48940875832997</v>
      </c>
      <c r="F98" s="56">
        <f t="shared" si="197"/>
        <v>251.14939826360998</v>
      </c>
      <c r="G98" s="56">
        <f t="shared" si="197"/>
        <v>250.48973435903002</v>
      </c>
      <c r="H98" s="56">
        <f t="shared" si="197"/>
        <v>246.26286125432</v>
      </c>
      <c r="I98" s="56">
        <f t="shared" si="197"/>
        <v>241.56756584295999</v>
      </c>
      <c r="J98" s="56">
        <f t="shared" si="197"/>
        <v>236.66899753534</v>
      </c>
      <c r="K98" s="56">
        <f t="shared" si="197"/>
        <v>231.30800707175001</v>
      </c>
      <c r="L98" s="57">
        <f t="shared" si="197"/>
        <v>225.05488808877004</v>
      </c>
    </row>
    <row r="99" spans="2:13" ht="13.5" thickBot="1">
      <c r="B99" s="3"/>
    </row>
    <row r="100" spans="2:13">
      <c r="B100" s="96" t="s">
        <v>27</v>
      </c>
      <c r="C100" s="97" t="str">
        <f>C83</f>
        <v>24/25</v>
      </c>
      <c r="D100" s="97" t="str">
        <f t="shared" ref="D100:M100" si="198">D83</f>
        <v>25/26</v>
      </c>
      <c r="E100" s="97" t="str">
        <f t="shared" si="198"/>
        <v>26/27</v>
      </c>
      <c r="F100" s="97" t="str">
        <f t="shared" si="198"/>
        <v>27/28</v>
      </c>
      <c r="G100" s="97" t="str">
        <f t="shared" si="198"/>
        <v>28/29</v>
      </c>
      <c r="H100" s="97" t="str">
        <f t="shared" si="198"/>
        <v>29/30</v>
      </c>
      <c r="I100" s="97" t="str">
        <f t="shared" si="198"/>
        <v>30/31</v>
      </c>
      <c r="J100" s="97" t="str">
        <f t="shared" si="198"/>
        <v>31/32</v>
      </c>
      <c r="K100" s="97" t="str">
        <f t="shared" si="198"/>
        <v>32/33</v>
      </c>
      <c r="L100" s="98" t="str">
        <f t="shared" si="198"/>
        <v>33/34</v>
      </c>
      <c r="M100" s="99" t="str">
        <f t="shared" si="198"/>
        <v>34/35</v>
      </c>
    </row>
    <row r="101" spans="2:13" ht="13.5" thickBot="1">
      <c r="B101" s="28" t="s">
        <v>26</v>
      </c>
      <c r="C101" s="56">
        <f>C16+C33+C50+C67+C84</f>
        <v>245.11477330399998</v>
      </c>
      <c r="D101" s="56">
        <f t="shared" ref="D101:M101" si="199">D16+D33+D50+D67+D84</f>
        <v>248.290922454</v>
      </c>
      <c r="E101" s="56">
        <f t="shared" si="199"/>
        <v>250.06582873999997</v>
      </c>
      <c r="F101" s="56">
        <f t="shared" si="199"/>
        <v>251.29825875400002</v>
      </c>
      <c r="G101" s="56">
        <f t="shared" si="199"/>
        <v>250.899900597</v>
      </c>
      <c r="H101" s="56">
        <f t="shared" si="199"/>
        <v>247.767402086</v>
      </c>
      <c r="I101" s="56">
        <f t="shared" si="199"/>
        <v>243.010662298</v>
      </c>
      <c r="J101" s="56">
        <f t="shared" si="199"/>
        <v>238.58561565000002</v>
      </c>
      <c r="K101" s="56">
        <f t="shared" si="199"/>
        <v>232.80118454000001</v>
      </c>
      <c r="L101" s="56">
        <f t="shared" si="199"/>
        <v>226.99316834299998</v>
      </c>
      <c r="M101" s="57">
        <f t="shared" si="199"/>
        <v>220.05374990200002</v>
      </c>
    </row>
    <row r="102" spans="2:13"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44"/>
    </row>
    <row r="103" spans="2:13"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</row>
  </sheetData>
  <phoneticPr fontId="0" type="noConversion"/>
  <pageMargins left="0.75" right="0.75" top="1" bottom="1" header="0.5" footer="0.5"/>
  <pageSetup paperSize="8" scale="45" fitToHeight="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6" tint="0.39997558519241921"/>
  </sheetPr>
  <dimension ref="B2:T97"/>
  <sheetViews>
    <sheetView showGridLines="0" tabSelected="1" topLeftCell="C25" zoomScaleNormal="100" workbookViewId="0">
      <selection activeCell="F103" sqref="F103"/>
    </sheetView>
  </sheetViews>
  <sheetFormatPr defaultRowHeight="12.75"/>
  <cols>
    <col min="1" max="1" width="3.7109375" style="2" customWidth="1"/>
    <col min="2" max="2" width="23.140625" style="2" customWidth="1"/>
    <col min="3" max="3" width="15.140625" style="2" customWidth="1"/>
    <col min="4" max="4" width="21.28515625" style="2" customWidth="1"/>
    <col min="5" max="5" width="20.42578125" style="2" customWidth="1"/>
    <col min="6" max="6" width="9.140625" style="2"/>
    <col min="7" max="11" width="9.140625" style="59"/>
    <col min="12" max="14" width="9.140625" style="2"/>
    <col min="15" max="15" width="11" style="2" bestFit="1" customWidth="1"/>
    <col min="16" max="16384" width="9.140625" style="2"/>
  </cols>
  <sheetData>
    <row r="2" spans="2:20">
      <c r="B2" s="1" t="s">
        <v>172</v>
      </c>
      <c r="K2" s="58"/>
      <c r="N2" s="59"/>
      <c r="O2" s="59"/>
    </row>
    <row r="3" spans="2:20" ht="13.5" thickBot="1">
      <c r="K3" s="58"/>
      <c r="N3" s="59"/>
      <c r="O3" s="59"/>
    </row>
    <row r="4" spans="2:20" s="33" customFormat="1" ht="27" customHeight="1" thickBot="1">
      <c r="B4" s="100" t="s">
        <v>0</v>
      </c>
      <c r="C4" s="101" t="s">
        <v>173</v>
      </c>
      <c r="D4" s="101" t="s">
        <v>34</v>
      </c>
      <c r="E4" s="102" t="s">
        <v>174</v>
      </c>
      <c r="G4" s="60" t="s">
        <v>78</v>
      </c>
      <c r="H4" s="61"/>
      <c r="I4" s="61"/>
      <c r="J4" s="61"/>
      <c r="K4" s="60" t="s">
        <v>162</v>
      </c>
      <c r="L4" s="35"/>
      <c r="M4" s="35"/>
      <c r="N4" s="47" t="s">
        <v>79</v>
      </c>
      <c r="O4" s="35"/>
      <c r="Q4" s="35"/>
      <c r="R4" s="46" t="s">
        <v>72</v>
      </c>
      <c r="S4" s="46"/>
      <c r="T4" s="46" t="s">
        <v>73</v>
      </c>
    </row>
    <row r="5" spans="2:20">
      <c r="B5" s="36" t="s">
        <v>22</v>
      </c>
      <c r="C5" s="92">
        <f>G5/1000</f>
        <v>24.854454239999999</v>
      </c>
      <c r="D5" s="92">
        <f>K5/1000</f>
        <v>27.632457950286895</v>
      </c>
      <c r="E5" s="50">
        <f>N5/1000</f>
        <v>25.992999999999999</v>
      </c>
      <c r="F5" s="16"/>
      <c r="G5" s="91">
        <v>24854.454239999999</v>
      </c>
      <c r="I5" s="77"/>
      <c r="K5" s="62">
        <v>27632.457950286895</v>
      </c>
      <c r="N5" s="54">
        <v>25993</v>
      </c>
      <c r="Q5" s="34">
        <v>1</v>
      </c>
      <c r="R5" s="34" t="s">
        <v>22</v>
      </c>
      <c r="T5" s="2" t="s">
        <v>22</v>
      </c>
    </row>
    <row r="6" spans="2:20">
      <c r="B6" s="36" t="s">
        <v>23</v>
      </c>
      <c r="C6" s="92">
        <f>G6/1000</f>
        <v>3.2521786353000004</v>
      </c>
      <c r="D6" s="92">
        <f>K6/1000</f>
        <v>3.7778748887301248</v>
      </c>
      <c r="E6" s="50">
        <f>N6/1000</f>
        <v>3.5059999999999998</v>
      </c>
      <c r="F6" s="16"/>
      <c r="G6" s="91">
        <v>3252.1786353000002</v>
      </c>
      <c r="I6" s="77"/>
      <c r="K6" s="62">
        <v>3777.8748887301249</v>
      </c>
      <c r="N6" s="54">
        <v>3506</v>
      </c>
      <c r="Q6" s="2">
        <v>2</v>
      </c>
      <c r="R6" s="2" t="s">
        <v>23</v>
      </c>
      <c r="T6" s="2" t="s">
        <v>71</v>
      </c>
    </row>
    <row r="7" spans="2:20">
      <c r="B7" s="36" t="s">
        <v>24</v>
      </c>
      <c r="C7" s="92">
        <f>(G7+G9)/1000</f>
        <v>11.275914006400001</v>
      </c>
      <c r="D7" s="92">
        <f>(K7)/1000</f>
        <v>11.319892658884008</v>
      </c>
      <c r="E7" s="50">
        <f>(N7+N9)/1000</f>
        <v>10.473000000000001</v>
      </c>
      <c r="F7" s="16"/>
      <c r="G7" s="91">
        <v>4937.4573397000004</v>
      </c>
      <c r="I7" s="77"/>
      <c r="K7" s="62">
        <v>11319.892658884008</v>
      </c>
      <c r="N7" s="54">
        <v>5108</v>
      </c>
      <c r="Q7" s="2">
        <v>3</v>
      </c>
      <c r="R7" s="2" t="s">
        <v>24</v>
      </c>
      <c r="T7" s="2" t="s">
        <v>74</v>
      </c>
    </row>
    <row r="8" spans="2:20">
      <c r="B8" s="36" t="s">
        <v>14</v>
      </c>
      <c r="C8" s="92">
        <v>0</v>
      </c>
      <c r="D8" s="92">
        <v>0</v>
      </c>
      <c r="E8" s="50">
        <v>0</v>
      </c>
      <c r="F8" s="16"/>
      <c r="G8" s="91">
        <v>33044.090214999997</v>
      </c>
      <c r="I8" s="77"/>
      <c r="K8" s="59">
        <v>0</v>
      </c>
      <c r="N8" s="55">
        <v>34607</v>
      </c>
      <c r="Q8" s="2">
        <v>4</v>
      </c>
      <c r="R8" s="2" t="s">
        <v>14</v>
      </c>
      <c r="T8" s="2">
        <v>0</v>
      </c>
    </row>
    <row r="9" spans="2:20">
      <c r="B9" s="36" t="s">
        <v>25</v>
      </c>
      <c r="C9" s="92">
        <f>SUM(C5:C8)</f>
        <v>39.382546881700002</v>
      </c>
      <c r="D9" s="92">
        <f>SUM(D5:D8)</f>
        <v>42.730225497901031</v>
      </c>
      <c r="E9" s="50">
        <f>SUM(E5:E8)</f>
        <v>39.972000000000001</v>
      </c>
      <c r="F9" s="16"/>
      <c r="G9" s="91">
        <v>6338.4566666999999</v>
      </c>
      <c r="I9" s="77"/>
      <c r="K9" s="62">
        <v>42730.225497901032</v>
      </c>
      <c r="N9" s="54">
        <v>5365</v>
      </c>
      <c r="Q9" s="2">
        <v>5</v>
      </c>
      <c r="R9" s="2" t="s">
        <v>25</v>
      </c>
      <c r="T9" s="2" t="s">
        <v>75</v>
      </c>
    </row>
    <row r="10" spans="2:20" ht="13.5" thickBot="1">
      <c r="B10" s="36" t="s">
        <v>10</v>
      </c>
      <c r="C10" s="92">
        <f>G10/1000</f>
        <v>0.18274246575</v>
      </c>
      <c r="D10" s="92">
        <f>K10/1000</f>
        <v>0.19414654099999998</v>
      </c>
      <c r="E10" s="50">
        <f>N10/1000</f>
        <v>0.19500000000000001</v>
      </c>
      <c r="F10" s="16"/>
      <c r="G10" s="91">
        <v>182.74246575000001</v>
      </c>
      <c r="I10" s="77"/>
      <c r="K10" s="59">
        <v>194.14654099999998</v>
      </c>
      <c r="N10" s="54">
        <v>195</v>
      </c>
      <c r="Q10" s="2">
        <v>6</v>
      </c>
      <c r="R10" s="2" t="s">
        <v>10</v>
      </c>
      <c r="T10" s="2" t="s">
        <v>10</v>
      </c>
    </row>
    <row r="11" spans="2:20" ht="14.25" thickTop="1" thickBot="1">
      <c r="B11" s="103" t="s">
        <v>11</v>
      </c>
      <c r="C11" s="104">
        <f>C9+C10</f>
        <v>39.565289347450005</v>
      </c>
      <c r="D11" s="104">
        <f>D9+D10</f>
        <v>42.924372038901033</v>
      </c>
      <c r="E11" s="105">
        <f>E9+E10</f>
        <v>40.167000000000002</v>
      </c>
      <c r="F11" s="16"/>
      <c r="G11" s="62"/>
      <c r="K11" s="62"/>
      <c r="Q11" s="2">
        <v>7</v>
      </c>
      <c r="R11" s="2" t="s">
        <v>11</v>
      </c>
      <c r="T11" s="2" t="s">
        <v>76</v>
      </c>
    </row>
    <row r="12" spans="2:20">
      <c r="K12" s="58"/>
    </row>
    <row r="13" spans="2:20">
      <c r="K13" s="58"/>
    </row>
    <row r="14" spans="2:20">
      <c r="B14" s="1" t="s">
        <v>175</v>
      </c>
      <c r="K14" s="58"/>
    </row>
    <row r="15" spans="2:20" ht="13.5" thickBot="1">
      <c r="K15" s="58"/>
    </row>
    <row r="16" spans="2:20" s="33" customFormat="1" ht="27" customHeight="1" thickBot="1">
      <c r="B16" s="100" t="s">
        <v>0</v>
      </c>
      <c r="C16" s="101" t="s">
        <v>173</v>
      </c>
      <c r="D16" s="101" t="s">
        <v>34</v>
      </c>
      <c r="E16" s="102" t="s">
        <v>174</v>
      </c>
      <c r="G16" s="60" t="s">
        <v>78</v>
      </c>
      <c r="H16" s="61"/>
      <c r="I16" s="61"/>
      <c r="J16" s="61"/>
      <c r="K16" s="60" t="s">
        <v>162</v>
      </c>
      <c r="L16" s="35"/>
      <c r="M16" s="35"/>
      <c r="N16" s="47" t="s">
        <v>79</v>
      </c>
      <c r="O16" s="35"/>
    </row>
    <row r="17" spans="2:15">
      <c r="B17" s="36" t="s">
        <v>22</v>
      </c>
      <c r="C17" s="92">
        <f>G17/1000</f>
        <v>31.497545343999999</v>
      </c>
      <c r="D17" s="92">
        <f>K17/1000</f>
        <v>34.228022752321571</v>
      </c>
      <c r="E17" s="50">
        <f>N17/1000</f>
        <v>32.874000000000002</v>
      </c>
      <c r="F17" s="16"/>
      <c r="G17" s="91">
        <v>31497.545343999998</v>
      </c>
      <c r="K17" s="62">
        <v>34228.022752321573</v>
      </c>
      <c r="N17" s="54">
        <v>32874</v>
      </c>
    </row>
    <row r="18" spans="2:15">
      <c r="B18" s="36" t="s">
        <v>23</v>
      </c>
      <c r="C18" s="92">
        <f>G18/1000</f>
        <v>3.9332552214000001</v>
      </c>
      <c r="D18" s="92">
        <f>K18/1000</f>
        <v>4.4556780949942825</v>
      </c>
      <c r="E18" s="50">
        <f>N18/1000</f>
        <v>4.093</v>
      </c>
      <c r="F18" s="16"/>
      <c r="G18" s="91">
        <v>3933.2552214000002</v>
      </c>
      <c r="K18" s="62">
        <v>4455.6780949942822</v>
      </c>
      <c r="N18" s="54">
        <v>4093</v>
      </c>
    </row>
    <row r="19" spans="2:15">
      <c r="B19" s="36" t="s">
        <v>24</v>
      </c>
      <c r="C19" s="92">
        <f>(G19+G21)/1000</f>
        <v>16.719093121899999</v>
      </c>
      <c r="D19" s="92">
        <f>(K19)/1000</f>
        <v>18.837400528487464</v>
      </c>
      <c r="E19" s="50">
        <f>(N19+N21)/1000</f>
        <v>18.344000000000001</v>
      </c>
      <c r="F19" s="16"/>
      <c r="G19" s="91">
        <v>8073.8105121999997</v>
      </c>
      <c r="K19" s="62">
        <v>18837.400528487466</v>
      </c>
      <c r="N19" s="54">
        <v>8688</v>
      </c>
    </row>
    <row r="20" spans="2:15">
      <c r="B20" s="36" t="s">
        <v>14</v>
      </c>
      <c r="C20" s="92">
        <v>0</v>
      </c>
      <c r="D20" s="92">
        <v>0</v>
      </c>
      <c r="E20" s="50">
        <v>0</v>
      </c>
      <c r="F20" s="16"/>
      <c r="G20" s="91">
        <v>43504.611077000001</v>
      </c>
      <c r="K20" s="59">
        <v>0</v>
      </c>
      <c r="N20" s="55">
        <v>45656</v>
      </c>
    </row>
    <row r="21" spans="2:15">
      <c r="B21" s="36" t="s">
        <v>25</v>
      </c>
      <c r="C21" s="92">
        <f>SUM(C17:C20)</f>
        <v>52.149893687299993</v>
      </c>
      <c r="D21" s="92">
        <f>SUM(D17:D20)</f>
        <v>57.521101375803319</v>
      </c>
      <c r="E21" s="50">
        <f>SUM(E17:E20)</f>
        <v>55.311</v>
      </c>
      <c r="F21" s="16"/>
      <c r="G21" s="91">
        <v>8645.2826096999997</v>
      </c>
      <c r="K21" s="62">
        <v>57521.101375803322</v>
      </c>
      <c r="N21" s="54">
        <v>9656</v>
      </c>
    </row>
    <row r="22" spans="2:15" ht="13.5" thickBot="1">
      <c r="B22" s="36" t="s">
        <v>10</v>
      </c>
      <c r="C22" s="92">
        <f>G22/1000</f>
        <v>0.19577260274</v>
      </c>
      <c r="D22" s="92">
        <f>K22/1000</f>
        <v>0.204270746</v>
      </c>
      <c r="E22" s="50">
        <f>N22/1000</f>
        <v>0.20599999999999999</v>
      </c>
      <c r="F22" s="16"/>
      <c r="G22" s="91">
        <v>195.77260274</v>
      </c>
      <c r="K22" s="59">
        <v>204.270746</v>
      </c>
      <c r="N22" s="54">
        <v>206</v>
      </c>
    </row>
    <row r="23" spans="2:15" ht="14.25" thickTop="1" thickBot="1">
      <c r="B23" s="103" t="s">
        <v>11</v>
      </c>
      <c r="C23" s="104">
        <f>C21+C22</f>
        <v>52.345666290039993</v>
      </c>
      <c r="D23" s="104">
        <f>D21+D22</f>
        <v>57.725372121803318</v>
      </c>
      <c r="E23" s="105">
        <f>E21+E22</f>
        <v>55.517000000000003</v>
      </c>
      <c r="F23" s="16"/>
      <c r="G23" s="62"/>
      <c r="K23" s="62"/>
    </row>
    <row r="26" spans="2:15">
      <c r="B26" s="1" t="s">
        <v>176</v>
      </c>
    </row>
    <row r="27" spans="2:15" ht="13.5" thickBot="1"/>
    <row r="28" spans="2:15" s="33" customFormat="1" ht="27" customHeight="1" thickBot="1">
      <c r="B28" s="100" t="s">
        <v>0</v>
      </c>
      <c r="C28" s="101" t="s">
        <v>173</v>
      </c>
      <c r="D28" s="101" t="s">
        <v>34</v>
      </c>
      <c r="E28" s="102" t="s">
        <v>174</v>
      </c>
      <c r="G28" s="60" t="s">
        <v>78</v>
      </c>
      <c r="I28" s="61"/>
      <c r="J28" s="61"/>
      <c r="K28" s="60" t="s">
        <v>162</v>
      </c>
      <c r="L28" s="35"/>
      <c r="M28" s="35"/>
      <c r="N28" s="47" t="s">
        <v>79</v>
      </c>
      <c r="O28" s="35"/>
    </row>
    <row r="29" spans="2:15">
      <c r="B29" s="36" t="s">
        <v>22</v>
      </c>
      <c r="C29" s="92">
        <f>G29/1000</f>
        <v>31.695554295999997</v>
      </c>
      <c r="D29" s="92">
        <f>K29/1000</f>
        <v>33.027853505006398</v>
      </c>
      <c r="E29" s="50">
        <f>N29/1000</f>
        <v>31.87</v>
      </c>
      <c r="F29" s="16"/>
      <c r="G29" s="91">
        <v>31695.554295999998</v>
      </c>
      <c r="K29" s="62">
        <v>33027.853505006395</v>
      </c>
      <c r="N29" s="54">
        <v>31870</v>
      </c>
    </row>
    <row r="30" spans="2:15">
      <c r="B30" s="36" t="s">
        <v>23</v>
      </c>
      <c r="C30" s="92">
        <f>G30/1000</f>
        <v>5.6063848747999998</v>
      </c>
      <c r="D30" s="92">
        <f>K30/1000</f>
        <v>6.458050604084189</v>
      </c>
      <c r="E30" s="50">
        <f>N30/1000</f>
        <v>5.7549999999999999</v>
      </c>
      <c r="F30" s="16"/>
      <c r="G30" s="91">
        <v>5606.3848748</v>
      </c>
      <c r="K30" s="62">
        <v>6458.0506040841892</v>
      </c>
      <c r="N30" s="54">
        <v>5755</v>
      </c>
    </row>
    <row r="31" spans="2:15">
      <c r="B31" s="36" t="s">
        <v>24</v>
      </c>
      <c r="C31" s="92">
        <f>(G31+G33)/1000</f>
        <v>10.039603941200001</v>
      </c>
      <c r="D31" s="92">
        <f>(K31)/1000</f>
        <v>11.164787832880728</v>
      </c>
      <c r="E31" s="50">
        <f>(N31+N33)/1000</f>
        <v>10.285</v>
      </c>
      <c r="F31" s="16"/>
      <c r="G31" s="91">
        <v>8118.1351690000001</v>
      </c>
      <c r="K31" s="62">
        <v>11164.787832880729</v>
      </c>
      <c r="N31" s="54">
        <v>8151</v>
      </c>
    </row>
    <row r="32" spans="2:15">
      <c r="B32" s="36" t="s">
        <v>14</v>
      </c>
      <c r="C32" s="92">
        <v>0</v>
      </c>
      <c r="D32" s="92">
        <v>0</v>
      </c>
      <c r="E32" s="50">
        <v>0</v>
      </c>
      <c r="F32" s="16"/>
      <c r="G32" s="91">
        <v>45420.074339999999</v>
      </c>
      <c r="K32" s="59">
        <v>0</v>
      </c>
      <c r="N32" s="55">
        <v>45775</v>
      </c>
    </row>
    <row r="33" spans="2:15">
      <c r="B33" s="36" t="s">
        <v>25</v>
      </c>
      <c r="C33" s="92">
        <f>SUM(C29:C32)</f>
        <v>47.341543111999997</v>
      </c>
      <c r="D33" s="92">
        <f>SUM(D29:D32)</f>
        <v>50.65069194197131</v>
      </c>
      <c r="E33" s="50">
        <f>SUM(E29:E32)</f>
        <v>47.91</v>
      </c>
      <c r="F33" s="16"/>
      <c r="G33" s="91">
        <v>1921.4687722000001</v>
      </c>
      <c r="K33" s="62">
        <v>50650.691941971309</v>
      </c>
      <c r="N33" s="54">
        <v>2134</v>
      </c>
    </row>
    <row r="34" spans="2:15" ht="13.5" thickBot="1">
      <c r="B34" s="36" t="s">
        <v>10</v>
      </c>
      <c r="C34" s="92">
        <f>G34/1000</f>
        <v>0.19527945205</v>
      </c>
      <c r="D34" s="92">
        <f>K34/1000</f>
        <v>0.20318078000000001</v>
      </c>
      <c r="E34" s="50">
        <f>N34/1000</f>
        <v>0.20499999999999999</v>
      </c>
      <c r="F34" s="16"/>
      <c r="G34" s="91">
        <v>195.27945205</v>
      </c>
      <c r="K34" s="59">
        <v>203.18078</v>
      </c>
      <c r="N34" s="54">
        <v>205</v>
      </c>
    </row>
    <row r="35" spans="2:15" ht="14.25" thickTop="1" thickBot="1">
      <c r="B35" s="103" t="s">
        <v>11</v>
      </c>
      <c r="C35" s="104">
        <f>C33+C34</f>
        <v>47.536822564049999</v>
      </c>
      <c r="D35" s="104">
        <f>D33+D34</f>
        <v>50.853872721971307</v>
      </c>
      <c r="E35" s="105">
        <f>E33+E34</f>
        <v>48.114999999999995</v>
      </c>
      <c r="F35" s="16"/>
      <c r="G35" s="62"/>
      <c r="K35" s="62"/>
    </row>
    <row r="36" spans="2:15">
      <c r="D36" s="3"/>
    </row>
    <row r="37" spans="2:15">
      <c r="D37" s="3"/>
    </row>
    <row r="38" spans="2:15">
      <c r="B38" s="1" t="s">
        <v>177</v>
      </c>
    </row>
    <row r="39" spans="2:15" ht="13.5" thickBot="1"/>
    <row r="40" spans="2:15" s="35" customFormat="1" ht="27" customHeight="1" thickBot="1">
      <c r="B40" s="100" t="s">
        <v>0</v>
      </c>
      <c r="C40" s="101" t="s">
        <v>173</v>
      </c>
      <c r="D40" s="101" t="s">
        <v>34</v>
      </c>
      <c r="E40" s="102" t="s">
        <v>174</v>
      </c>
      <c r="G40" s="60" t="s">
        <v>78</v>
      </c>
      <c r="I40" s="63"/>
      <c r="J40" s="63"/>
      <c r="K40" s="60" t="s">
        <v>162</v>
      </c>
      <c r="N40" s="47" t="s">
        <v>79</v>
      </c>
    </row>
    <row r="41" spans="2:15">
      <c r="B41" s="36" t="s">
        <v>22</v>
      </c>
      <c r="C41" s="92">
        <f>G41/1000</f>
        <v>36.622740595000003</v>
      </c>
      <c r="D41" s="92">
        <f>K41/1000</f>
        <v>38.952431518174279</v>
      </c>
      <c r="E41" s="50">
        <f>N41/1000</f>
        <v>37.305999999999997</v>
      </c>
      <c r="F41" s="16"/>
      <c r="G41" s="91">
        <v>36622.740595000003</v>
      </c>
      <c r="K41" s="62">
        <v>38952.431518174279</v>
      </c>
      <c r="N41" s="54">
        <v>37306</v>
      </c>
    </row>
    <row r="42" spans="2:15">
      <c r="B42" s="36" t="s">
        <v>23</v>
      </c>
      <c r="C42" s="92">
        <f>G42/1000</f>
        <v>4.8851752977</v>
      </c>
      <c r="D42" s="92">
        <f>K42/1000</f>
        <v>5.463093924686123</v>
      </c>
      <c r="E42" s="50">
        <f>N42/1000</f>
        <v>5.0599999999999996</v>
      </c>
      <c r="F42" s="16"/>
      <c r="G42" s="91">
        <v>4885.1752976999996</v>
      </c>
      <c r="K42" s="62">
        <v>5463.0939246861226</v>
      </c>
      <c r="N42" s="54">
        <v>5060</v>
      </c>
    </row>
    <row r="43" spans="2:15">
      <c r="B43" s="36" t="s">
        <v>24</v>
      </c>
      <c r="C43" s="92">
        <f>(G43+G45)/1000</f>
        <v>19.482551420100002</v>
      </c>
      <c r="D43" s="92">
        <f>(K43)/1000</f>
        <v>22.75094406678345</v>
      </c>
      <c r="E43" s="50">
        <f>(N43+N45)/1000</f>
        <v>21.201000000000001</v>
      </c>
      <c r="F43" s="16"/>
      <c r="G43" s="91">
        <v>7987.6733651000004</v>
      </c>
      <c r="K43" s="62">
        <v>22750.94406678345</v>
      </c>
      <c r="N43" s="54">
        <v>8320</v>
      </c>
    </row>
    <row r="44" spans="2:15">
      <c r="B44" s="36" t="s">
        <v>14</v>
      </c>
      <c r="C44" s="92">
        <v>0</v>
      </c>
      <c r="D44" s="92">
        <v>0</v>
      </c>
      <c r="E44" s="50">
        <v>0</v>
      </c>
      <c r="F44" s="16"/>
      <c r="G44" s="91">
        <v>49495.589258</v>
      </c>
      <c r="K44" s="59">
        <v>0</v>
      </c>
      <c r="N44" s="55">
        <v>50687</v>
      </c>
      <c r="O44" s="3"/>
    </row>
    <row r="45" spans="2:15">
      <c r="B45" s="36" t="s">
        <v>25</v>
      </c>
      <c r="C45" s="92">
        <f>SUM(C41:C44)</f>
        <v>60.990467312800007</v>
      </c>
      <c r="D45" s="92">
        <f>SUM(D41:D44)</f>
        <v>67.166469509643846</v>
      </c>
      <c r="E45" s="50">
        <f>SUM(E41:E44)</f>
        <v>63.567</v>
      </c>
      <c r="F45" s="16"/>
      <c r="G45" s="91">
        <v>11494.878054999999</v>
      </c>
      <c r="K45" s="62">
        <v>67166.469509643852</v>
      </c>
      <c r="N45" s="54">
        <v>12881</v>
      </c>
    </row>
    <row r="46" spans="2:15" ht="13.5" thickBot="1">
      <c r="B46" s="36" t="s">
        <v>10</v>
      </c>
      <c r="C46" s="92">
        <f>G46/1000</f>
        <v>0.26821369863</v>
      </c>
      <c r="D46" s="92">
        <f>K46/1000</f>
        <v>0.290212633</v>
      </c>
      <c r="E46" s="50">
        <f>N46/1000</f>
        <v>0.29199999999999998</v>
      </c>
      <c r="F46" s="16"/>
      <c r="G46" s="91">
        <v>268.21369863000001</v>
      </c>
      <c r="K46" s="59">
        <v>290.21263299999998</v>
      </c>
      <c r="N46" s="54">
        <v>292</v>
      </c>
    </row>
    <row r="47" spans="2:15" ht="14.25" thickTop="1" thickBot="1">
      <c r="B47" s="103" t="s">
        <v>11</v>
      </c>
      <c r="C47" s="104">
        <f>C45+C46</f>
        <v>61.258681011430006</v>
      </c>
      <c r="D47" s="104">
        <f>D45+D46</f>
        <v>67.456682142643842</v>
      </c>
      <c r="E47" s="105">
        <f>E45+E46</f>
        <v>63.859000000000002</v>
      </c>
      <c r="F47" s="16"/>
      <c r="G47" s="62"/>
      <c r="K47" s="62"/>
    </row>
    <row r="48" spans="2:15">
      <c r="D48" s="3"/>
      <c r="G48" s="77"/>
    </row>
    <row r="49" spans="2:15">
      <c r="D49" s="3"/>
    </row>
    <row r="50" spans="2:15">
      <c r="B50" s="1" t="s">
        <v>178</v>
      </c>
    </row>
    <row r="51" spans="2:15" ht="13.5" thickBot="1"/>
    <row r="52" spans="2:15" s="33" customFormat="1" ht="33.75" customHeight="1" thickBot="1">
      <c r="B52" s="100" t="s">
        <v>0</v>
      </c>
      <c r="C52" s="101" t="s">
        <v>173</v>
      </c>
      <c r="D52" s="101" t="s">
        <v>34</v>
      </c>
      <c r="E52" s="102" t="s">
        <v>174</v>
      </c>
      <c r="G52" s="60" t="s">
        <v>78</v>
      </c>
      <c r="I52" s="61"/>
      <c r="J52" s="61"/>
      <c r="K52" s="60" t="s">
        <v>162</v>
      </c>
      <c r="L52" s="35"/>
      <c r="M52" s="35"/>
      <c r="N52" s="47" t="s">
        <v>79</v>
      </c>
      <c r="O52" s="35"/>
    </row>
    <row r="53" spans="2:15">
      <c r="B53" s="36" t="s">
        <v>22</v>
      </c>
      <c r="C53" s="92">
        <f>G53/1000</f>
        <v>27.123179924999999</v>
      </c>
      <c r="D53" s="92">
        <f>K53/1000</f>
        <v>29.66984713978934</v>
      </c>
      <c r="E53" s="50">
        <f>N53/1000</f>
        <v>28.094999999999999</v>
      </c>
      <c r="F53" s="16"/>
      <c r="G53" s="91">
        <v>27123.179925</v>
      </c>
      <c r="K53" s="62">
        <v>29669.847139789341</v>
      </c>
      <c r="N53" s="54">
        <v>28095</v>
      </c>
    </row>
    <row r="54" spans="2:15">
      <c r="B54" s="36" t="s">
        <v>23</v>
      </c>
      <c r="C54" s="92">
        <f>G54/1000</f>
        <v>3.6571558698</v>
      </c>
      <c r="D54" s="92">
        <f>K54/1000</f>
        <v>4.2799462407011459</v>
      </c>
      <c r="E54" s="50">
        <f>N54/1000</f>
        <v>3.8260000000000001</v>
      </c>
      <c r="F54" s="16"/>
      <c r="G54" s="91">
        <v>3657.1558697999999</v>
      </c>
      <c r="K54" s="62">
        <v>4279.9462407011461</v>
      </c>
      <c r="N54" s="54">
        <v>3826</v>
      </c>
    </row>
    <row r="55" spans="2:15">
      <c r="B55" s="36" t="s">
        <v>24</v>
      </c>
      <c r="C55" s="92">
        <f>(G55+G57)/1000</f>
        <v>10.5984536522</v>
      </c>
      <c r="D55" s="92">
        <f>(K55)/1000</f>
        <v>11.188450648616254</v>
      </c>
      <c r="E55" s="50">
        <f>(N55+N57)/1000</f>
        <v>10.867000000000001</v>
      </c>
      <c r="F55" s="16"/>
      <c r="G55" s="91">
        <v>6045.5263432000002</v>
      </c>
      <c r="K55" s="62">
        <v>11188.450648616254</v>
      </c>
      <c r="N55" s="54">
        <v>6494</v>
      </c>
    </row>
    <row r="56" spans="2:15">
      <c r="B56" s="36" t="s">
        <v>14</v>
      </c>
      <c r="C56" s="92">
        <v>0</v>
      </c>
      <c r="D56" s="92">
        <v>0</v>
      </c>
      <c r="E56" s="50">
        <v>0</v>
      </c>
      <c r="F56" s="16"/>
      <c r="G56" s="91">
        <v>36825.862137999997</v>
      </c>
      <c r="K56" s="59">
        <v>0</v>
      </c>
      <c r="N56" s="55">
        <v>38415</v>
      </c>
    </row>
    <row r="57" spans="2:15">
      <c r="B57" s="36" t="s">
        <v>25</v>
      </c>
      <c r="C57" s="92">
        <f>SUM(C53:C56)</f>
        <v>41.378789447000003</v>
      </c>
      <c r="D57" s="92">
        <f>SUM(D53:D56)</f>
        <v>45.138244029106737</v>
      </c>
      <c r="E57" s="50">
        <f>SUM(E53:E56)</f>
        <v>42.787999999999997</v>
      </c>
      <c r="F57" s="16"/>
      <c r="G57" s="91">
        <v>4552.9273089999997</v>
      </c>
      <c r="K57" s="62">
        <v>45138.244029106747</v>
      </c>
      <c r="N57" s="54">
        <v>4373</v>
      </c>
    </row>
    <row r="58" spans="2:15" ht="13.5" thickBot="1">
      <c r="B58" s="36" t="s">
        <v>10</v>
      </c>
      <c r="C58" s="92">
        <f>G58/1000</f>
        <v>0.24265205478999999</v>
      </c>
      <c r="D58" s="92">
        <f>K58/1000</f>
        <v>0.25727916499999998</v>
      </c>
      <c r="E58" s="50">
        <f>N58/1000</f>
        <v>0.25800000000000001</v>
      </c>
      <c r="F58" s="16"/>
      <c r="G58" s="91">
        <v>242.65205478999999</v>
      </c>
      <c r="K58" s="59">
        <v>257.27916499999998</v>
      </c>
      <c r="N58" s="54">
        <v>258</v>
      </c>
    </row>
    <row r="59" spans="2:15" ht="14.25" thickTop="1" thickBot="1">
      <c r="B59" s="103" t="s">
        <v>11</v>
      </c>
      <c r="C59" s="104">
        <f>C57+C58</f>
        <v>41.621441501790002</v>
      </c>
      <c r="D59" s="104">
        <f>D57+D58</f>
        <v>45.395523194106737</v>
      </c>
      <c r="E59" s="105">
        <f>E57+E58</f>
        <v>43.045999999999999</v>
      </c>
      <c r="F59" s="16"/>
      <c r="G59" s="62"/>
      <c r="K59" s="62"/>
    </row>
    <row r="60" spans="2:15">
      <c r="D60" s="3"/>
      <c r="K60" s="58"/>
    </row>
    <row r="62" spans="2:15">
      <c r="B62" s="1" t="s">
        <v>179</v>
      </c>
      <c r="K62" s="58"/>
    </row>
    <row r="63" spans="2:15" ht="13.5" thickBot="1">
      <c r="K63" s="58"/>
    </row>
    <row r="64" spans="2:15" s="33" customFormat="1" ht="27" customHeight="1" thickBot="1">
      <c r="B64" s="100" t="s">
        <v>0</v>
      </c>
      <c r="C64" s="101" t="s">
        <v>173</v>
      </c>
      <c r="D64" s="101" t="s">
        <v>34</v>
      </c>
      <c r="E64" s="102" t="s">
        <v>174</v>
      </c>
      <c r="G64" s="61"/>
      <c r="H64" s="61"/>
      <c r="I64" s="61"/>
      <c r="J64" s="61"/>
      <c r="K64" s="61"/>
    </row>
    <row r="65" spans="2:15">
      <c r="B65" s="36" t="s">
        <v>22</v>
      </c>
      <c r="C65" s="92">
        <f t="shared" ref="C65:E70" si="0">C41+C17+C53+C5+C29</f>
        <v>151.79347439999998</v>
      </c>
      <c r="D65" s="92">
        <f t="shared" si="0"/>
        <v>163.51061286557848</v>
      </c>
      <c r="E65" s="50">
        <f t="shared" si="0"/>
        <v>156.13800000000001</v>
      </c>
      <c r="K65" s="58"/>
    </row>
    <row r="66" spans="2:15">
      <c r="B66" s="36" t="s">
        <v>23</v>
      </c>
      <c r="C66" s="92">
        <f t="shared" si="0"/>
        <v>21.334149899</v>
      </c>
      <c r="D66" s="92">
        <f t="shared" si="0"/>
        <v>24.434643753195864</v>
      </c>
      <c r="E66" s="50">
        <f t="shared" si="0"/>
        <v>22.24</v>
      </c>
    </row>
    <row r="67" spans="2:15">
      <c r="B67" s="36" t="s">
        <v>24</v>
      </c>
      <c r="C67" s="92">
        <f t="shared" si="0"/>
        <v>68.115616141800004</v>
      </c>
      <c r="D67" s="92">
        <f t="shared" si="0"/>
        <v>75.261475735651914</v>
      </c>
      <c r="E67" s="50">
        <f t="shared" si="0"/>
        <v>71.17</v>
      </c>
    </row>
    <row r="68" spans="2:15">
      <c r="B68" s="36" t="s">
        <v>14</v>
      </c>
      <c r="C68" s="92">
        <f t="shared" si="0"/>
        <v>0</v>
      </c>
      <c r="D68" s="92">
        <f t="shared" si="0"/>
        <v>0</v>
      </c>
      <c r="E68" s="50">
        <f t="shared" si="0"/>
        <v>0</v>
      </c>
    </row>
    <row r="69" spans="2:15">
      <c r="B69" s="36" t="s">
        <v>25</v>
      </c>
      <c r="C69" s="92">
        <f t="shared" si="0"/>
        <v>241.24324044079998</v>
      </c>
      <c r="D69" s="92">
        <f t="shared" si="0"/>
        <v>263.20673235442626</v>
      </c>
      <c r="E69" s="50">
        <f t="shared" si="0"/>
        <v>249.548</v>
      </c>
    </row>
    <row r="70" spans="2:15" ht="13.5" thickBot="1">
      <c r="B70" s="36" t="s">
        <v>10</v>
      </c>
      <c r="C70" s="92">
        <f t="shared" si="0"/>
        <v>1.08466027396</v>
      </c>
      <c r="D70" s="92">
        <f t="shared" si="0"/>
        <v>1.1490898649999999</v>
      </c>
      <c r="E70" s="50">
        <f t="shared" si="0"/>
        <v>1.1560000000000001</v>
      </c>
    </row>
    <row r="71" spans="2:15" ht="14.25" thickTop="1" thickBot="1">
      <c r="B71" s="103" t="s">
        <v>11</v>
      </c>
      <c r="C71" s="104">
        <f>C69+C70</f>
        <v>242.32790071475998</v>
      </c>
      <c r="D71" s="104">
        <f>D69+D70</f>
        <v>264.35582221942627</v>
      </c>
      <c r="E71" s="105">
        <f>E69+E70</f>
        <v>250.70400000000001</v>
      </c>
    </row>
    <row r="72" spans="2:15">
      <c r="C72" s="53"/>
      <c r="D72" s="53"/>
    </row>
    <row r="74" spans="2:15">
      <c r="B74" s="12"/>
      <c r="C74" s="12"/>
      <c r="D74" s="12"/>
      <c r="E74" s="12"/>
    </row>
    <row r="75" spans="2:15">
      <c r="C75" s="13"/>
      <c r="D75" s="13"/>
    </row>
    <row r="76" spans="2:15">
      <c r="B76" s="1" t="s">
        <v>180</v>
      </c>
      <c r="C76" s="1"/>
      <c r="O76" s="51"/>
    </row>
    <row r="77" spans="2:15" ht="13.5" thickBot="1">
      <c r="C77" s="13"/>
      <c r="O77" s="51"/>
    </row>
    <row r="78" spans="2:15" s="34" customFormat="1" ht="26.25" thickBot="1">
      <c r="B78" s="106" t="s">
        <v>12</v>
      </c>
      <c r="C78" s="101" t="s">
        <v>41</v>
      </c>
      <c r="D78" s="107" t="s">
        <v>42</v>
      </c>
      <c r="E78" s="140" t="s">
        <v>182</v>
      </c>
      <c r="G78" s="64"/>
      <c r="H78" s="60" t="s">
        <v>128</v>
      </c>
      <c r="I78" s="64"/>
      <c r="J78" s="64"/>
      <c r="K78" s="64"/>
      <c r="O78" s="52"/>
    </row>
    <row r="79" spans="2:15">
      <c r="B79" s="36" t="s">
        <v>33</v>
      </c>
      <c r="C79" s="119">
        <v>45667</v>
      </c>
      <c r="D79" s="137">
        <v>23.57</v>
      </c>
      <c r="E79" s="143">
        <v>29.966492124380157</v>
      </c>
      <c r="G79" s="65"/>
      <c r="H79" s="90"/>
      <c r="O79" s="51"/>
    </row>
    <row r="80" spans="2:15">
      <c r="B80" s="36" t="s">
        <v>29</v>
      </c>
      <c r="C80" s="113">
        <v>45665</v>
      </c>
      <c r="D80" s="138">
        <v>29.19</v>
      </c>
      <c r="E80" s="144">
        <v>39.205070607769883</v>
      </c>
      <c r="G80" s="65"/>
      <c r="O80" s="51"/>
    </row>
    <row r="81" spans="2:11">
      <c r="B81" s="36" t="s">
        <v>104</v>
      </c>
      <c r="C81" s="113">
        <v>45667</v>
      </c>
      <c r="D81" s="138">
        <v>28.24</v>
      </c>
      <c r="E81" s="144">
        <v>37.076496363151932</v>
      </c>
      <c r="G81" s="65"/>
    </row>
    <row r="82" spans="2:11">
      <c r="B82" s="36" t="s">
        <v>28</v>
      </c>
      <c r="C82" s="113">
        <v>45667</v>
      </c>
      <c r="D82" s="138">
        <v>34.43</v>
      </c>
      <c r="E82" s="144">
        <v>43.379613083572202</v>
      </c>
      <c r="G82" s="65"/>
    </row>
    <row r="83" spans="2:11" ht="13.5" thickBot="1">
      <c r="B83" s="37" t="s">
        <v>30</v>
      </c>
      <c r="C83" s="114">
        <v>45667</v>
      </c>
      <c r="D83" s="139">
        <v>25.14</v>
      </c>
      <c r="E83" s="145">
        <v>31.882929173953311</v>
      </c>
      <c r="G83" s="65"/>
    </row>
    <row r="84" spans="2:11">
      <c r="C84" s="13"/>
      <c r="D84" s="13"/>
    </row>
    <row r="85" spans="2:11">
      <c r="B85" s="12"/>
      <c r="C85" s="18"/>
      <c r="D85" s="18"/>
      <c r="E85" s="12"/>
    </row>
    <row r="86" spans="2:11">
      <c r="C86" s="13"/>
      <c r="D86" s="13"/>
    </row>
    <row r="87" spans="2:11" s="24" customFormat="1">
      <c r="B87" s="1" t="s">
        <v>181</v>
      </c>
      <c r="C87" s="23"/>
      <c r="D87" s="23"/>
      <c r="G87" s="66"/>
      <c r="H87" s="66"/>
      <c r="I87" s="66"/>
      <c r="J87" s="66"/>
      <c r="K87" s="66"/>
    </row>
    <row r="88" spans="2:11" ht="13.5" thickBot="1">
      <c r="C88" s="13"/>
      <c r="D88" s="13"/>
    </row>
    <row r="89" spans="2:11" ht="13.5" thickBot="1">
      <c r="B89" s="108" t="s">
        <v>12</v>
      </c>
      <c r="C89" s="109" t="s">
        <v>43</v>
      </c>
      <c r="D89" s="110" t="s">
        <v>42</v>
      </c>
      <c r="H89" s="60" t="s">
        <v>128</v>
      </c>
    </row>
    <row r="90" spans="2:11">
      <c r="B90" s="36" t="s">
        <v>33</v>
      </c>
      <c r="C90" s="113">
        <v>45850</v>
      </c>
      <c r="D90" s="50">
        <v>3.11</v>
      </c>
    </row>
    <row r="91" spans="2:11">
      <c r="B91" s="36" t="s">
        <v>29</v>
      </c>
      <c r="C91" s="113">
        <v>45866</v>
      </c>
      <c r="D91" s="50">
        <v>3.89</v>
      </c>
    </row>
    <row r="92" spans="2:11">
      <c r="B92" s="36" t="s">
        <v>104</v>
      </c>
      <c r="C92" s="113">
        <v>45850</v>
      </c>
      <c r="D92" s="50">
        <v>3.59</v>
      </c>
    </row>
    <row r="93" spans="2:11">
      <c r="B93" s="36" t="s">
        <v>28</v>
      </c>
      <c r="C93" s="113">
        <v>45850</v>
      </c>
      <c r="D93" s="50">
        <v>5.29</v>
      </c>
    </row>
    <row r="94" spans="2:11" ht="13.5" thickBot="1">
      <c r="B94" s="37" t="s">
        <v>30</v>
      </c>
      <c r="C94" s="114">
        <v>45850</v>
      </c>
      <c r="D94" s="115">
        <v>2.96</v>
      </c>
      <c r="F94" s="112" t="s">
        <v>116</v>
      </c>
      <c r="G94" s="112"/>
      <c r="H94" s="112"/>
    </row>
    <row r="95" spans="2:11">
      <c r="D95" s="13"/>
    </row>
    <row r="96" spans="2:11">
      <c r="C96" s="13"/>
    </row>
    <row r="97" spans="2:5">
      <c r="B97" s="12"/>
      <c r="C97" s="18"/>
      <c r="D97" s="12"/>
      <c r="E97" s="12"/>
    </row>
  </sheetData>
  <phoneticPr fontId="0" type="noConversion"/>
  <pageMargins left="0.75" right="0.75" top="1" bottom="1" header="0.5" footer="0.5"/>
  <pageSetup paperSize="8" scale="80" orientation="portrait" r:id="rId1"/>
  <headerFooter alignWithMargins="0">
    <oddHeader>&amp;A</oddHeader>
    <oddFooter>&amp;L&amp;BNational Grid Confidential&amp;B&amp;C&amp;D&amp;RPage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6" tint="0.59999389629810485"/>
  </sheetPr>
  <dimension ref="A2:U266"/>
  <sheetViews>
    <sheetView showGridLines="0" topLeftCell="A76" zoomScale="70" zoomScaleNormal="70" workbookViewId="0">
      <selection activeCell="AD128" sqref="AD128"/>
    </sheetView>
  </sheetViews>
  <sheetFormatPr defaultRowHeight="12.75"/>
  <cols>
    <col min="1" max="1" width="3.7109375" customWidth="1"/>
    <col min="10" max="10" width="9.140625" hidden="1" customWidth="1"/>
  </cols>
  <sheetData>
    <row r="2" spans="2:21">
      <c r="B2" s="1" t="s">
        <v>84</v>
      </c>
      <c r="L2" s="1" t="s">
        <v>85</v>
      </c>
    </row>
    <row r="7" spans="2:21">
      <c r="U7" t="s">
        <v>164</v>
      </c>
    </row>
    <row r="22" spans="2:12">
      <c r="B22" s="1" t="s">
        <v>100</v>
      </c>
      <c r="L22" s="1" t="s">
        <v>86</v>
      </c>
    </row>
    <row r="42" spans="2:12">
      <c r="B42" s="1" t="s">
        <v>87</v>
      </c>
      <c r="L42" s="1" t="s">
        <v>117</v>
      </c>
    </row>
    <row r="62" spans="2:12">
      <c r="B62" s="1" t="s">
        <v>81</v>
      </c>
      <c r="L62" s="1" t="s">
        <v>36</v>
      </c>
    </row>
    <row r="73" spans="21:21">
      <c r="U73" t="s">
        <v>164</v>
      </c>
    </row>
    <row r="82" spans="2:12">
      <c r="B82" s="1" t="s">
        <v>101</v>
      </c>
      <c r="L82" s="1" t="s">
        <v>82</v>
      </c>
    </row>
    <row r="102" spans="2:12">
      <c r="B102" s="1" t="s">
        <v>83</v>
      </c>
      <c r="L102" s="1" t="s">
        <v>118</v>
      </c>
    </row>
    <row r="122" spans="2:12">
      <c r="B122" s="1" t="s">
        <v>89</v>
      </c>
      <c r="L122" s="1" t="s">
        <v>90</v>
      </c>
    </row>
    <row r="133" spans="1:21">
      <c r="U133" t="s">
        <v>164</v>
      </c>
    </row>
    <row r="142" spans="1:21">
      <c r="B142" s="1" t="s">
        <v>102</v>
      </c>
      <c r="L142" s="1" t="s">
        <v>91</v>
      </c>
    </row>
    <row r="143" spans="1:21">
      <c r="A143" s="1"/>
      <c r="K143" s="1"/>
    </row>
    <row r="162" spans="1:12">
      <c r="B162" s="1" t="s">
        <v>92</v>
      </c>
      <c r="L162" s="1" t="s">
        <v>119</v>
      </c>
    </row>
    <row r="164" spans="1:12">
      <c r="A164" s="1"/>
      <c r="K164" s="1"/>
    </row>
    <row r="182" spans="2:21">
      <c r="B182" s="1" t="s">
        <v>94</v>
      </c>
      <c r="L182" s="1" t="s">
        <v>32</v>
      </c>
    </row>
    <row r="187" spans="2:21">
      <c r="U187" t="s">
        <v>19</v>
      </c>
    </row>
    <row r="204" spans="2:12">
      <c r="B204" s="1" t="s">
        <v>103</v>
      </c>
      <c r="L204" s="1" t="s">
        <v>95</v>
      </c>
    </row>
    <row r="226" spans="2:12">
      <c r="B226" s="1" t="s">
        <v>96</v>
      </c>
      <c r="L226" s="1" t="s">
        <v>121</v>
      </c>
    </row>
    <row r="266" spans="1:1">
      <c r="A266" s="1"/>
    </row>
  </sheetData>
  <phoneticPr fontId="0" type="noConversion"/>
  <pageMargins left="0.75" right="0.75" top="1" bottom="1" header="0.5" footer="0.5"/>
  <pageSetup paperSize="9" scale="45" fitToHeight="20" orientation="portrait" r:id="rId1"/>
  <headerFooter alignWithMargins="0"/>
  <rowBreaks count="1" manualBreakCount="1">
    <brk id="119" max="16383" man="1"/>
  </rowBreaks>
  <colBreaks count="1" manualBreakCount="1">
    <brk id="37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614C8-78A0-4B68-B685-4CAC21CA8F66}">
  <dimension ref="A1:P343"/>
  <sheetViews>
    <sheetView workbookViewId="0"/>
  </sheetViews>
  <sheetFormatPr defaultRowHeight="12.75"/>
  <cols>
    <col min="1" max="1" width="10.42578125" style="124" customWidth="1"/>
    <col min="2" max="3" width="13.42578125" style="134" bestFit="1" customWidth="1"/>
    <col min="4" max="4" width="13.42578125" style="135" bestFit="1" customWidth="1"/>
    <col min="5" max="5" width="9.140625" style="2"/>
    <col min="6" max="6" width="13.42578125" style="136" bestFit="1" customWidth="1"/>
    <col min="11" max="11" width="13.85546875" bestFit="1" customWidth="1"/>
    <col min="12" max="12" width="10.140625" bestFit="1" customWidth="1"/>
    <col min="13" max="13" width="10.42578125" bestFit="1" customWidth="1"/>
    <col min="14" max="14" width="10.140625" bestFit="1" customWidth="1"/>
    <col min="15" max="15" width="10.85546875" bestFit="1" customWidth="1"/>
    <col min="16" max="16" width="11.140625" bestFit="1" customWidth="1"/>
  </cols>
  <sheetData>
    <row r="1" spans="1:16" ht="13.5" thickBot="1">
      <c r="A1" s="120" t="s">
        <v>130</v>
      </c>
      <c r="B1" s="121" t="s">
        <v>135</v>
      </c>
      <c r="C1" s="121" t="s">
        <v>131</v>
      </c>
      <c r="D1" s="121" t="s">
        <v>134</v>
      </c>
      <c r="E1" s="121" t="s">
        <v>133</v>
      </c>
      <c r="F1" s="121" t="s">
        <v>132</v>
      </c>
      <c r="K1" s="116" t="s">
        <v>136</v>
      </c>
      <c r="L1" t="s">
        <v>153</v>
      </c>
      <c r="M1" t="s">
        <v>152</v>
      </c>
      <c r="N1" t="s">
        <v>154</v>
      </c>
      <c r="O1" t="s">
        <v>155</v>
      </c>
      <c r="P1" t="s">
        <v>156</v>
      </c>
    </row>
    <row r="2" spans="1:16">
      <c r="A2" s="122">
        <v>44470</v>
      </c>
      <c r="B2" s="125">
        <v>7.44</v>
      </c>
      <c r="C2" s="125">
        <v>9.77</v>
      </c>
      <c r="D2" s="126">
        <v>8.9700000000000006</v>
      </c>
      <c r="E2" s="127">
        <v>13.3</v>
      </c>
      <c r="F2" s="128">
        <v>7.78</v>
      </c>
      <c r="K2" s="117" t="s">
        <v>138</v>
      </c>
      <c r="L2">
        <v>7.09</v>
      </c>
      <c r="M2">
        <v>7.54</v>
      </c>
      <c r="N2">
        <v>8.2899999999999991</v>
      </c>
      <c r="O2">
        <v>10.029999999999999</v>
      </c>
      <c r="P2">
        <v>6.28</v>
      </c>
    </row>
    <row r="3" spans="1:16">
      <c r="A3" s="123">
        <v>44471</v>
      </c>
      <c r="B3" s="129">
        <v>9.2200000000000006</v>
      </c>
      <c r="C3" s="129">
        <v>12.39</v>
      </c>
      <c r="D3" s="130">
        <v>10.46</v>
      </c>
      <c r="E3" s="130">
        <v>15.5</v>
      </c>
      <c r="F3" s="131">
        <v>9.6</v>
      </c>
      <c r="K3" s="117" t="s">
        <v>142</v>
      </c>
      <c r="L3">
        <v>2.93</v>
      </c>
      <c r="M3">
        <v>4.33</v>
      </c>
      <c r="N3">
        <v>3.41</v>
      </c>
      <c r="O3">
        <v>5.43</v>
      </c>
      <c r="P3">
        <v>3.01</v>
      </c>
    </row>
    <row r="4" spans="1:16">
      <c r="A4" s="123">
        <v>44472</v>
      </c>
      <c r="B4" s="129">
        <v>7.99</v>
      </c>
      <c r="C4" s="129">
        <v>11</v>
      </c>
      <c r="D4" s="130">
        <v>9.4600000000000009</v>
      </c>
      <c r="E4" s="130">
        <v>14.35</v>
      </c>
      <c r="F4" s="131">
        <v>8.9700000000000006</v>
      </c>
      <c r="K4" s="118" t="s">
        <v>143</v>
      </c>
      <c r="L4">
        <v>10.23</v>
      </c>
      <c r="M4">
        <v>12.34</v>
      </c>
      <c r="N4">
        <v>11.85</v>
      </c>
      <c r="O4">
        <v>15.16</v>
      </c>
      <c r="P4">
        <v>10.38</v>
      </c>
    </row>
    <row r="5" spans="1:16">
      <c r="A5" s="123">
        <v>44473</v>
      </c>
      <c r="B5" s="129">
        <v>8.32</v>
      </c>
      <c r="C5" s="129">
        <v>11.93</v>
      </c>
      <c r="D5" s="130">
        <v>9.99</v>
      </c>
      <c r="E5" s="130">
        <v>14.94</v>
      </c>
      <c r="F5" s="131">
        <v>9.6999999999999993</v>
      </c>
      <c r="K5" s="118" t="s">
        <v>144</v>
      </c>
      <c r="L5">
        <v>13.44</v>
      </c>
      <c r="M5">
        <v>14.39</v>
      </c>
      <c r="N5">
        <v>16.559999999999999</v>
      </c>
      <c r="O5">
        <v>21.69</v>
      </c>
      <c r="P5">
        <v>15.17</v>
      </c>
    </row>
    <row r="6" spans="1:16">
      <c r="A6" s="123">
        <v>44474</v>
      </c>
      <c r="B6" s="129">
        <v>8.94</v>
      </c>
      <c r="C6" s="129">
        <v>13.39</v>
      </c>
      <c r="D6" s="130">
        <v>10.96</v>
      </c>
      <c r="E6" s="130">
        <v>16.190000000000001</v>
      </c>
      <c r="F6" s="131">
        <v>10.65</v>
      </c>
      <c r="K6" s="118" t="s">
        <v>145</v>
      </c>
      <c r="L6">
        <v>8.44</v>
      </c>
      <c r="M6">
        <v>10.25</v>
      </c>
      <c r="N6">
        <v>10.58</v>
      </c>
      <c r="O6">
        <v>11.03</v>
      </c>
      <c r="P6">
        <v>8.1300000000000008</v>
      </c>
    </row>
    <row r="7" spans="1:16">
      <c r="A7" s="123">
        <v>44475</v>
      </c>
      <c r="B7" s="129">
        <v>9.51</v>
      </c>
      <c r="C7" s="129">
        <v>11.98</v>
      </c>
      <c r="D7" s="130">
        <v>10.72</v>
      </c>
      <c r="E7" s="130">
        <v>14.44</v>
      </c>
      <c r="F7" s="131">
        <v>9.26</v>
      </c>
      <c r="K7" s="118" t="s">
        <v>146</v>
      </c>
      <c r="L7">
        <v>6.11</v>
      </c>
      <c r="M7">
        <v>7.46</v>
      </c>
      <c r="N7">
        <v>7.8</v>
      </c>
      <c r="O7">
        <v>9.2200000000000006</v>
      </c>
      <c r="P7">
        <v>5.7</v>
      </c>
    </row>
    <row r="8" spans="1:16">
      <c r="A8" s="123">
        <v>44476</v>
      </c>
      <c r="B8" s="129">
        <v>7.87</v>
      </c>
      <c r="C8" s="129">
        <v>9.3800000000000008</v>
      </c>
      <c r="D8" s="130">
        <v>9.31</v>
      </c>
      <c r="E8" s="130">
        <v>11.59</v>
      </c>
      <c r="F8" s="131">
        <v>7.44</v>
      </c>
      <c r="K8" s="118" t="s">
        <v>147</v>
      </c>
      <c r="L8">
        <v>4.37</v>
      </c>
      <c r="M8">
        <v>5.52</v>
      </c>
      <c r="N8">
        <v>5.44</v>
      </c>
      <c r="O8">
        <v>8.36</v>
      </c>
      <c r="P8">
        <v>4.88</v>
      </c>
    </row>
    <row r="9" spans="1:16">
      <c r="A9" s="123">
        <v>44477</v>
      </c>
      <c r="B9" s="129">
        <v>7.09</v>
      </c>
      <c r="C9" s="129">
        <v>8.3000000000000007</v>
      </c>
      <c r="D9" s="130">
        <v>8.4600000000000009</v>
      </c>
      <c r="E9" s="130">
        <v>10.06</v>
      </c>
      <c r="F9" s="131">
        <v>7.34</v>
      </c>
      <c r="K9" s="118" t="s">
        <v>148</v>
      </c>
      <c r="L9">
        <v>3.89</v>
      </c>
      <c r="M9">
        <v>4.33</v>
      </c>
      <c r="N9">
        <v>4.4400000000000004</v>
      </c>
      <c r="O9">
        <v>6.74</v>
      </c>
      <c r="P9">
        <v>4.09</v>
      </c>
    </row>
    <row r="10" spans="1:16">
      <c r="A10" s="123">
        <v>44478</v>
      </c>
      <c r="B10" s="129">
        <v>7.31</v>
      </c>
      <c r="C10" s="129">
        <v>7.54</v>
      </c>
      <c r="D10" s="130">
        <v>8.59</v>
      </c>
      <c r="E10" s="130">
        <v>10.029999999999999</v>
      </c>
      <c r="F10" s="131">
        <v>6.28</v>
      </c>
      <c r="K10" s="118" t="s">
        <v>149</v>
      </c>
      <c r="L10">
        <v>3.33</v>
      </c>
      <c r="M10">
        <v>4.6500000000000004</v>
      </c>
      <c r="N10">
        <v>3.81</v>
      </c>
      <c r="O10">
        <v>6.15</v>
      </c>
      <c r="P10">
        <v>3.3</v>
      </c>
    </row>
    <row r="11" spans="1:16">
      <c r="A11" s="123">
        <v>44479</v>
      </c>
      <c r="B11" s="129">
        <v>7.92</v>
      </c>
      <c r="C11" s="129">
        <v>8.06</v>
      </c>
      <c r="D11" s="130">
        <v>9.1</v>
      </c>
      <c r="E11" s="130">
        <v>10.76</v>
      </c>
      <c r="F11" s="131">
        <v>6.65</v>
      </c>
      <c r="K11" s="118" t="s">
        <v>150</v>
      </c>
      <c r="L11">
        <v>2.93</v>
      </c>
      <c r="M11">
        <v>4.5</v>
      </c>
      <c r="N11">
        <v>3.41</v>
      </c>
      <c r="O11">
        <v>5.43</v>
      </c>
      <c r="P11">
        <v>3.01</v>
      </c>
    </row>
    <row r="12" spans="1:16">
      <c r="A12" s="123">
        <v>44480</v>
      </c>
      <c r="B12" s="129">
        <v>9.42</v>
      </c>
      <c r="C12" s="129">
        <v>10.86</v>
      </c>
      <c r="D12" s="130">
        <v>11.18</v>
      </c>
      <c r="E12" s="130">
        <v>12.97</v>
      </c>
      <c r="F12" s="131">
        <v>8.9700000000000006</v>
      </c>
      <c r="K12" s="118" t="s">
        <v>151</v>
      </c>
      <c r="L12">
        <v>3.48</v>
      </c>
      <c r="M12">
        <v>5.0999999999999996</v>
      </c>
      <c r="N12">
        <v>4.2</v>
      </c>
      <c r="O12">
        <v>6.54</v>
      </c>
      <c r="P12">
        <v>3.76</v>
      </c>
    </row>
    <row r="13" spans="1:16">
      <c r="A13" s="123">
        <v>44481</v>
      </c>
      <c r="B13" s="129">
        <v>9.8800000000000008</v>
      </c>
      <c r="C13" s="129">
        <v>12.34</v>
      </c>
      <c r="D13" s="130">
        <v>11.67</v>
      </c>
      <c r="E13" s="130">
        <v>13.72</v>
      </c>
      <c r="F13" s="131">
        <v>9.6300000000000008</v>
      </c>
      <c r="K13" s="117" t="s">
        <v>137</v>
      </c>
      <c r="L13">
        <v>2.93</v>
      </c>
      <c r="M13">
        <v>4.33</v>
      </c>
      <c r="N13">
        <v>3.41</v>
      </c>
      <c r="O13">
        <v>5.43</v>
      </c>
      <c r="P13">
        <v>3.01</v>
      </c>
    </row>
    <row r="14" spans="1:16">
      <c r="A14" s="123">
        <v>44482</v>
      </c>
      <c r="B14" s="129">
        <v>9.8800000000000008</v>
      </c>
      <c r="C14" s="129">
        <v>11.78</v>
      </c>
      <c r="D14" s="130">
        <v>11.44</v>
      </c>
      <c r="E14" s="130">
        <v>14.02</v>
      </c>
      <c r="F14" s="131">
        <v>9.17</v>
      </c>
    </row>
    <row r="15" spans="1:16">
      <c r="A15" s="123">
        <v>44483</v>
      </c>
      <c r="B15" s="129">
        <v>9.11</v>
      </c>
      <c r="C15" s="129">
        <v>11.45</v>
      </c>
      <c r="D15" s="130">
        <v>10.210000000000001</v>
      </c>
      <c r="E15" s="130">
        <v>13.98</v>
      </c>
      <c r="F15" s="131">
        <v>9.4700000000000006</v>
      </c>
    </row>
    <row r="16" spans="1:16">
      <c r="A16" s="123">
        <v>44484</v>
      </c>
      <c r="B16" s="129">
        <v>9.42</v>
      </c>
      <c r="C16" s="129">
        <v>12.12</v>
      </c>
      <c r="D16" s="130">
        <v>10.94</v>
      </c>
      <c r="E16" s="130">
        <v>15.03</v>
      </c>
      <c r="F16" s="131">
        <v>9.3699999999999992</v>
      </c>
    </row>
    <row r="17" spans="1:16">
      <c r="A17" s="123">
        <v>44485</v>
      </c>
      <c r="B17" s="129">
        <v>9.73</v>
      </c>
      <c r="C17" s="129">
        <v>12.04</v>
      </c>
      <c r="D17" s="130">
        <v>10.95</v>
      </c>
      <c r="E17" s="130">
        <v>14.81</v>
      </c>
      <c r="F17" s="131">
        <v>8.7100000000000009</v>
      </c>
      <c r="K17" s="116" t="s">
        <v>136</v>
      </c>
      <c r="L17" t="s">
        <v>158</v>
      </c>
      <c r="M17" t="s">
        <v>157</v>
      </c>
      <c r="N17" t="s">
        <v>159</v>
      </c>
      <c r="O17" t="s">
        <v>160</v>
      </c>
      <c r="P17" t="s">
        <v>161</v>
      </c>
    </row>
    <row r="18" spans="1:16">
      <c r="A18" s="123">
        <v>44486</v>
      </c>
      <c r="B18" s="129">
        <v>9.02</v>
      </c>
      <c r="C18" s="129">
        <v>10.99</v>
      </c>
      <c r="D18" s="130">
        <v>10.41</v>
      </c>
      <c r="E18" s="130">
        <v>13.19</v>
      </c>
      <c r="F18" s="131">
        <v>8.35</v>
      </c>
      <c r="K18" s="117" t="s">
        <v>138</v>
      </c>
      <c r="L18">
        <v>21.9</v>
      </c>
      <c r="M18">
        <v>28.97</v>
      </c>
      <c r="N18">
        <v>27.01</v>
      </c>
      <c r="O18">
        <v>33.229999999999997</v>
      </c>
      <c r="P18">
        <v>23.69</v>
      </c>
    </row>
    <row r="19" spans="1:16">
      <c r="A19" s="123">
        <v>44487</v>
      </c>
      <c r="B19" s="129">
        <v>9.57</v>
      </c>
      <c r="C19" s="129">
        <v>11.78</v>
      </c>
      <c r="D19" s="130">
        <v>11.03</v>
      </c>
      <c r="E19" s="130">
        <v>13.95</v>
      </c>
      <c r="F19" s="131">
        <v>9.27</v>
      </c>
      <c r="K19" s="118" t="s">
        <v>139</v>
      </c>
      <c r="L19">
        <v>12.75</v>
      </c>
      <c r="M19">
        <v>15.46</v>
      </c>
      <c r="N19">
        <v>14.5</v>
      </c>
      <c r="O19">
        <v>17.95</v>
      </c>
      <c r="P19">
        <v>12.14</v>
      </c>
    </row>
    <row r="20" spans="1:16">
      <c r="A20" s="123">
        <v>44488</v>
      </c>
      <c r="B20" s="129">
        <v>7.15</v>
      </c>
      <c r="C20" s="129">
        <v>9.64</v>
      </c>
      <c r="D20" s="130">
        <v>8.2899999999999991</v>
      </c>
      <c r="E20" s="130">
        <v>11.89</v>
      </c>
      <c r="F20" s="131">
        <v>7.56</v>
      </c>
      <c r="K20" s="118" t="s">
        <v>140</v>
      </c>
      <c r="L20">
        <v>21.9</v>
      </c>
      <c r="M20">
        <v>28.97</v>
      </c>
      <c r="N20">
        <v>27.01</v>
      </c>
      <c r="O20">
        <v>33.229999999999997</v>
      </c>
      <c r="P20">
        <v>23.69</v>
      </c>
    </row>
    <row r="21" spans="1:16">
      <c r="A21" s="123">
        <v>44489</v>
      </c>
      <c r="B21" s="129">
        <v>7.69</v>
      </c>
      <c r="C21" s="129">
        <v>10.91</v>
      </c>
      <c r="D21" s="130">
        <v>8.9</v>
      </c>
      <c r="E21" s="130">
        <v>14.85</v>
      </c>
      <c r="F21" s="131">
        <v>8.61</v>
      </c>
      <c r="K21" s="118" t="s">
        <v>141</v>
      </c>
      <c r="L21">
        <v>20.9</v>
      </c>
      <c r="M21">
        <v>27.04</v>
      </c>
      <c r="N21">
        <v>25.13</v>
      </c>
      <c r="O21">
        <v>30.58</v>
      </c>
      <c r="P21">
        <v>22.5</v>
      </c>
    </row>
    <row r="22" spans="1:16">
      <c r="A22" s="123">
        <v>44490</v>
      </c>
      <c r="B22" s="129">
        <v>11.58</v>
      </c>
      <c r="C22" s="129">
        <v>14.68</v>
      </c>
      <c r="D22" s="130">
        <v>13.35</v>
      </c>
      <c r="E22" s="130">
        <v>17.55</v>
      </c>
      <c r="F22" s="131">
        <v>11.82</v>
      </c>
      <c r="K22" s="117" t="s">
        <v>142</v>
      </c>
      <c r="L22">
        <v>21.45</v>
      </c>
      <c r="M22">
        <v>29.42</v>
      </c>
      <c r="N22">
        <v>26.49</v>
      </c>
      <c r="O22">
        <v>31.32</v>
      </c>
      <c r="P22">
        <v>24</v>
      </c>
    </row>
    <row r="23" spans="1:16">
      <c r="A23" s="123">
        <v>44491</v>
      </c>
      <c r="B23" s="129">
        <v>12.75</v>
      </c>
      <c r="C23" s="129">
        <v>15.46</v>
      </c>
      <c r="D23" s="130">
        <v>14.5</v>
      </c>
      <c r="E23" s="130">
        <v>17.95</v>
      </c>
      <c r="F23" s="131">
        <v>12.14</v>
      </c>
      <c r="K23" s="118" t="s">
        <v>143</v>
      </c>
      <c r="L23">
        <v>21.45</v>
      </c>
      <c r="M23">
        <v>29.42</v>
      </c>
      <c r="N23">
        <v>26.49</v>
      </c>
      <c r="O23">
        <v>31.32</v>
      </c>
      <c r="P23">
        <v>24</v>
      </c>
    </row>
    <row r="24" spans="1:16">
      <c r="A24" s="123">
        <v>44492</v>
      </c>
      <c r="B24" s="129">
        <v>11.11</v>
      </c>
      <c r="C24" s="129">
        <v>13.43</v>
      </c>
      <c r="D24" s="130">
        <v>12.42</v>
      </c>
      <c r="E24" s="130">
        <v>15.92</v>
      </c>
      <c r="F24" s="131">
        <v>11.06</v>
      </c>
      <c r="K24" s="118" t="s">
        <v>144</v>
      </c>
      <c r="L24">
        <v>18.05</v>
      </c>
      <c r="M24">
        <v>23.64</v>
      </c>
      <c r="N24">
        <v>21.83</v>
      </c>
      <c r="O24">
        <v>28.14</v>
      </c>
      <c r="P24">
        <v>19.38</v>
      </c>
    </row>
    <row r="25" spans="1:16">
      <c r="A25" s="123">
        <v>44493</v>
      </c>
      <c r="B25" s="129">
        <v>9.5299999999999994</v>
      </c>
      <c r="C25" s="129">
        <v>12.76</v>
      </c>
      <c r="D25" s="130">
        <v>10.74</v>
      </c>
      <c r="E25" s="130">
        <v>15.24</v>
      </c>
      <c r="F25" s="131">
        <v>10.45</v>
      </c>
      <c r="K25" s="118" t="s">
        <v>145</v>
      </c>
      <c r="L25">
        <v>17.39</v>
      </c>
      <c r="M25">
        <v>23.08</v>
      </c>
      <c r="N25">
        <v>22.22</v>
      </c>
      <c r="O25">
        <v>26.37</v>
      </c>
      <c r="P25">
        <v>19.45</v>
      </c>
    </row>
    <row r="26" spans="1:16">
      <c r="A26" s="123">
        <v>44494</v>
      </c>
      <c r="B26" s="129">
        <v>9.76</v>
      </c>
      <c r="C26" s="129">
        <v>13.02</v>
      </c>
      <c r="D26" s="130">
        <v>11.17</v>
      </c>
      <c r="E26" s="130">
        <v>16.059999999999999</v>
      </c>
      <c r="F26" s="131">
        <v>10.63</v>
      </c>
      <c r="K26" s="118" t="s">
        <v>146</v>
      </c>
      <c r="L26">
        <v>16.399999999999999</v>
      </c>
      <c r="M26">
        <v>21.39</v>
      </c>
      <c r="N26">
        <v>21.88</v>
      </c>
      <c r="O26">
        <v>22.55</v>
      </c>
      <c r="P26">
        <v>17.649999999999999</v>
      </c>
    </row>
    <row r="27" spans="1:16">
      <c r="A27" s="123">
        <v>44495</v>
      </c>
      <c r="B27" s="129">
        <v>9.93</v>
      </c>
      <c r="C27" s="129">
        <v>13.42</v>
      </c>
      <c r="D27" s="130">
        <v>11.33</v>
      </c>
      <c r="E27" s="130">
        <v>15.61</v>
      </c>
      <c r="F27" s="131">
        <v>10.88</v>
      </c>
      <c r="K27" s="118" t="s">
        <v>147</v>
      </c>
      <c r="L27">
        <v>7.58</v>
      </c>
      <c r="M27">
        <v>10.53</v>
      </c>
      <c r="N27">
        <v>10.37</v>
      </c>
      <c r="O27">
        <v>14.04</v>
      </c>
      <c r="P27">
        <v>9.18</v>
      </c>
    </row>
    <row r="28" spans="1:16">
      <c r="A28" s="123">
        <v>44496</v>
      </c>
      <c r="B28" s="129">
        <v>8.89</v>
      </c>
      <c r="C28" s="129">
        <v>11.53</v>
      </c>
      <c r="D28" s="130">
        <v>10.119999999999999</v>
      </c>
      <c r="E28" s="130">
        <v>13.69</v>
      </c>
      <c r="F28" s="131">
        <v>9.14</v>
      </c>
      <c r="K28" s="118" t="s">
        <v>148</v>
      </c>
      <c r="L28">
        <v>6.52</v>
      </c>
      <c r="M28">
        <v>8.44</v>
      </c>
      <c r="N28">
        <v>7.74</v>
      </c>
      <c r="O28">
        <v>11.04</v>
      </c>
      <c r="P28">
        <v>7.6</v>
      </c>
    </row>
    <row r="29" spans="1:16">
      <c r="A29" s="123">
        <v>44497</v>
      </c>
      <c r="B29" s="129">
        <v>9.06</v>
      </c>
      <c r="C29" s="129">
        <v>11.57</v>
      </c>
      <c r="D29" s="130">
        <v>10.72</v>
      </c>
      <c r="E29" s="130">
        <v>13.84</v>
      </c>
      <c r="F29" s="131">
        <v>9.43</v>
      </c>
      <c r="K29" s="118" t="s">
        <v>149</v>
      </c>
      <c r="L29">
        <v>4.95</v>
      </c>
      <c r="M29">
        <v>7.21</v>
      </c>
      <c r="N29">
        <v>5.55</v>
      </c>
      <c r="O29">
        <v>8.99</v>
      </c>
      <c r="P29">
        <v>5.28</v>
      </c>
    </row>
    <row r="30" spans="1:16">
      <c r="A30" s="123">
        <v>44498</v>
      </c>
      <c r="B30" s="129">
        <v>9.83</v>
      </c>
      <c r="C30" s="129">
        <v>12.17</v>
      </c>
      <c r="D30" s="130">
        <v>11.36</v>
      </c>
      <c r="E30" s="130">
        <v>14.84</v>
      </c>
      <c r="F30" s="131">
        <v>10.09</v>
      </c>
      <c r="K30" s="118" t="s">
        <v>150</v>
      </c>
      <c r="L30">
        <v>4</v>
      </c>
      <c r="M30">
        <v>7.09</v>
      </c>
      <c r="N30">
        <v>4.63</v>
      </c>
      <c r="O30">
        <v>7.98</v>
      </c>
      <c r="P30">
        <v>4.66</v>
      </c>
    </row>
    <row r="31" spans="1:16">
      <c r="A31" s="123">
        <v>44499</v>
      </c>
      <c r="B31" s="129">
        <v>10.64</v>
      </c>
      <c r="C31" s="129">
        <v>13.4</v>
      </c>
      <c r="D31" s="130">
        <v>12</v>
      </c>
      <c r="E31" s="130">
        <v>15.78</v>
      </c>
      <c r="F31" s="131">
        <v>10.59</v>
      </c>
      <c r="K31" s="118" t="s">
        <v>151</v>
      </c>
      <c r="L31">
        <v>4.29</v>
      </c>
      <c r="M31">
        <v>6.69</v>
      </c>
      <c r="N31">
        <v>4.92</v>
      </c>
      <c r="O31">
        <v>7.54</v>
      </c>
      <c r="P31">
        <v>4.63</v>
      </c>
    </row>
    <row r="32" spans="1:16">
      <c r="A32" s="123">
        <v>44500</v>
      </c>
      <c r="B32" s="129">
        <v>11.63</v>
      </c>
      <c r="C32" s="129">
        <v>14.96</v>
      </c>
      <c r="D32" s="130">
        <v>12.8</v>
      </c>
      <c r="E32" s="130">
        <v>17.79</v>
      </c>
      <c r="F32" s="131">
        <v>11.85</v>
      </c>
      <c r="K32" s="117" t="s">
        <v>137</v>
      </c>
      <c r="L32">
        <v>21.9</v>
      </c>
      <c r="M32">
        <v>29.42</v>
      </c>
      <c r="N32">
        <v>27.01</v>
      </c>
      <c r="O32">
        <v>33.229999999999997</v>
      </c>
      <c r="P32">
        <v>24</v>
      </c>
    </row>
    <row r="33" spans="1:6">
      <c r="A33" s="123">
        <v>44501</v>
      </c>
      <c r="B33" s="129">
        <v>12.7</v>
      </c>
      <c r="C33" s="129">
        <v>17.649999999999999</v>
      </c>
      <c r="D33" s="130">
        <v>14.79</v>
      </c>
      <c r="E33" s="130">
        <v>20.98</v>
      </c>
      <c r="F33" s="131">
        <v>14.08</v>
      </c>
    </row>
    <row r="34" spans="1:6">
      <c r="A34" s="123">
        <v>44502</v>
      </c>
      <c r="B34" s="129">
        <v>14.41</v>
      </c>
      <c r="C34" s="129">
        <v>18.54</v>
      </c>
      <c r="D34" s="130">
        <v>17.010000000000002</v>
      </c>
      <c r="E34" s="130">
        <v>21.1</v>
      </c>
      <c r="F34" s="131">
        <v>15.13</v>
      </c>
    </row>
    <row r="35" spans="1:6">
      <c r="A35" s="123">
        <v>44503</v>
      </c>
      <c r="B35" s="129">
        <v>16.03</v>
      </c>
      <c r="C35" s="129">
        <v>19.78</v>
      </c>
      <c r="D35" s="130">
        <v>18.559999999999999</v>
      </c>
      <c r="E35" s="130">
        <v>21.41</v>
      </c>
      <c r="F35" s="131">
        <v>16.079999999999998</v>
      </c>
    </row>
    <row r="36" spans="1:6">
      <c r="A36" s="123">
        <v>44504</v>
      </c>
      <c r="B36" s="129">
        <v>16.16</v>
      </c>
      <c r="C36" s="129">
        <v>20.41</v>
      </c>
      <c r="D36" s="130">
        <v>19.46</v>
      </c>
      <c r="E36" s="130">
        <v>22.85</v>
      </c>
      <c r="F36" s="131">
        <v>17.059999999999999</v>
      </c>
    </row>
    <row r="37" spans="1:6">
      <c r="A37" s="123">
        <v>44505</v>
      </c>
      <c r="B37" s="129">
        <v>15.56</v>
      </c>
      <c r="C37" s="129">
        <v>19.64</v>
      </c>
      <c r="D37" s="130">
        <v>19.010000000000002</v>
      </c>
      <c r="E37" s="130">
        <v>23.28</v>
      </c>
      <c r="F37" s="131">
        <v>16.5</v>
      </c>
    </row>
    <row r="38" spans="1:6">
      <c r="A38" s="123">
        <v>44506</v>
      </c>
      <c r="B38" s="129">
        <v>12.89</v>
      </c>
      <c r="C38" s="129">
        <v>15.81</v>
      </c>
      <c r="D38" s="130">
        <v>15.31</v>
      </c>
      <c r="E38" s="130">
        <v>18.39</v>
      </c>
      <c r="F38" s="131">
        <v>12.91</v>
      </c>
    </row>
    <row r="39" spans="1:6">
      <c r="A39" s="123">
        <v>44507</v>
      </c>
      <c r="B39" s="129">
        <v>13.01</v>
      </c>
      <c r="C39" s="129">
        <v>16.72</v>
      </c>
      <c r="D39" s="130">
        <v>15.23</v>
      </c>
      <c r="E39" s="130">
        <v>19.11</v>
      </c>
      <c r="F39" s="131">
        <v>13.34</v>
      </c>
    </row>
    <row r="40" spans="1:6">
      <c r="A40" s="123">
        <v>44508</v>
      </c>
      <c r="B40" s="129">
        <v>14.56</v>
      </c>
      <c r="C40" s="129">
        <v>17.850000000000001</v>
      </c>
      <c r="D40" s="130">
        <v>17.3</v>
      </c>
      <c r="E40" s="130">
        <v>19.32</v>
      </c>
      <c r="F40" s="131">
        <v>14.87</v>
      </c>
    </row>
    <row r="41" spans="1:6">
      <c r="A41" s="123">
        <v>44509</v>
      </c>
      <c r="B41" s="129">
        <v>11.15</v>
      </c>
      <c r="C41" s="129">
        <v>14.74</v>
      </c>
      <c r="D41" s="130">
        <v>13.72</v>
      </c>
      <c r="E41" s="130">
        <v>16.63</v>
      </c>
      <c r="F41" s="131">
        <v>12.04</v>
      </c>
    </row>
    <row r="42" spans="1:6">
      <c r="A42" s="123">
        <v>44510</v>
      </c>
      <c r="B42" s="129">
        <v>11.44</v>
      </c>
      <c r="C42" s="129">
        <v>15.17</v>
      </c>
      <c r="D42" s="130">
        <v>13.87</v>
      </c>
      <c r="E42" s="130">
        <v>18.13</v>
      </c>
      <c r="F42" s="131">
        <v>12.22</v>
      </c>
    </row>
    <row r="43" spans="1:6">
      <c r="A43" s="123">
        <v>44511</v>
      </c>
      <c r="B43" s="129">
        <v>11.14</v>
      </c>
      <c r="C43" s="129">
        <v>15.15</v>
      </c>
      <c r="D43" s="130">
        <v>13.3</v>
      </c>
      <c r="E43" s="130">
        <v>18.260000000000002</v>
      </c>
      <c r="F43" s="131">
        <v>12.28</v>
      </c>
    </row>
    <row r="44" spans="1:6">
      <c r="A44" s="123">
        <v>44512</v>
      </c>
      <c r="B44" s="129">
        <v>11.68</v>
      </c>
      <c r="C44" s="129">
        <v>15.24</v>
      </c>
      <c r="D44" s="130">
        <v>13.93</v>
      </c>
      <c r="E44" s="130">
        <v>18.21</v>
      </c>
      <c r="F44" s="131">
        <v>12.22</v>
      </c>
    </row>
    <row r="45" spans="1:6">
      <c r="A45" s="123">
        <v>44513</v>
      </c>
      <c r="B45" s="129">
        <v>11.44</v>
      </c>
      <c r="C45" s="129">
        <v>13.86</v>
      </c>
      <c r="D45" s="130">
        <v>13.42</v>
      </c>
      <c r="E45" s="130">
        <v>16.62</v>
      </c>
      <c r="F45" s="131">
        <v>11.44</v>
      </c>
    </row>
    <row r="46" spans="1:6">
      <c r="A46" s="123">
        <v>44514</v>
      </c>
      <c r="B46" s="129">
        <v>11.33</v>
      </c>
      <c r="C46" s="129">
        <v>13.92</v>
      </c>
      <c r="D46" s="130">
        <v>13.32</v>
      </c>
      <c r="E46" s="130">
        <v>18.45</v>
      </c>
      <c r="F46" s="131">
        <v>12.27</v>
      </c>
    </row>
    <row r="47" spans="1:6">
      <c r="A47" s="123">
        <v>44515</v>
      </c>
      <c r="B47" s="129">
        <v>13.26</v>
      </c>
      <c r="C47" s="129">
        <v>16.38</v>
      </c>
      <c r="D47" s="130">
        <v>15.41</v>
      </c>
      <c r="E47" s="130">
        <v>20.8</v>
      </c>
      <c r="F47" s="131">
        <v>13.6</v>
      </c>
    </row>
    <row r="48" spans="1:6">
      <c r="A48" s="123">
        <v>44516</v>
      </c>
      <c r="B48" s="129">
        <v>14.04</v>
      </c>
      <c r="C48" s="129">
        <v>16.989999999999998</v>
      </c>
      <c r="D48" s="130">
        <v>16.34</v>
      </c>
      <c r="E48" s="130">
        <v>19.87</v>
      </c>
      <c r="F48" s="131">
        <v>13.43</v>
      </c>
    </row>
    <row r="49" spans="1:6">
      <c r="A49" s="123">
        <v>44517</v>
      </c>
      <c r="B49" s="129">
        <v>13.97</v>
      </c>
      <c r="C49" s="129">
        <v>17.510000000000002</v>
      </c>
      <c r="D49" s="130">
        <v>16.61</v>
      </c>
      <c r="E49" s="130">
        <v>20.239999999999998</v>
      </c>
      <c r="F49" s="131">
        <v>14.65</v>
      </c>
    </row>
    <row r="50" spans="1:6">
      <c r="A50" s="123">
        <v>44518</v>
      </c>
      <c r="B50" s="129">
        <v>13.5</v>
      </c>
      <c r="C50" s="129">
        <v>16.2</v>
      </c>
      <c r="D50" s="130">
        <v>16.02</v>
      </c>
      <c r="E50" s="130">
        <v>18.73</v>
      </c>
      <c r="F50" s="131">
        <v>13.7</v>
      </c>
    </row>
    <row r="51" spans="1:6">
      <c r="A51" s="123">
        <v>44519</v>
      </c>
      <c r="B51" s="129">
        <v>12.61</v>
      </c>
      <c r="C51" s="129">
        <v>14.65</v>
      </c>
      <c r="D51" s="130">
        <v>14.85</v>
      </c>
      <c r="E51" s="130">
        <v>17.100000000000001</v>
      </c>
      <c r="F51" s="131">
        <v>12.3</v>
      </c>
    </row>
    <row r="52" spans="1:6">
      <c r="A52" s="123">
        <v>44520</v>
      </c>
      <c r="B52" s="129">
        <v>12.81</v>
      </c>
      <c r="C52" s="129">
        <v>14.98</v>
      </c>
      <c r="D52" s="130">
        <v>14.61</v>
      </c>
      <c r="E52" s="130">
        <v>17.7</v>
      </c>
      <c r="F52" s="131">
        <v>12.22</v>
      </c>
    </row>
    <row r="53" spans="1:6">
      <c r="A53" s="123">
        <v>44521</v>
      </c>
      <c r="B53" s="129">
        <v>15.67</v>
      </c>
      <c r="C53" s="129">
        <v>19.2</v>
      </c>
      <c r="D53" s="130">
        <v>18.45</v>
      </c>
      <c r="E53" s="130">
        <v>22.32</v>
      </c>
      <c r="F53" s="131">
        <v>15.8</v>
      </c>
    </row>
    <row r="54" spans="1:6">
      <c r="A54" s="123">
        <v>44522</v>
      </c>
      <c r="B54" s="129">
        <v>17.350000000000001</v>
      </c>
      <c r="C54" s="129">
        <v>22.07</v>
      </c>
      <c r="D54" s="130">
        <v>20.77</v>
      </c>
      <c r="E54" s="130">
        <v>26.19</v>
      </c>
      <c r="F54" s="131">
        <v>19.11</v>
      </c>
    </row>
    <row r="55" spans="1:6">
      <c r="A55" s="123">
        <v>44523</v>
      </c>
      <c r="B55" s="129">
        <v>17.36</v>
      </c>
      <c r="C55" s="129">
        <v>21.85</v>
      </c>
      <c r="D55" s="130">
        <v>21.26</v>
      </c>
      <c r="E55" s="130">
        <v>24.38</v>
      </c>
      <c r="F55" s="131">
        <v>18.41</v>
      </c>
    </row>
    <row r="56" spans="1:6">
      <c r="A56" s="123">
        <v>44524</v>
      </c>
      <c r="B56" s="129">
        <v>17.71</v>
      </c>
      <c r="C56" s="129">
        <v>21.5</v>
      </c>
      <c r="D56" s="130">
        <v>21.35</v>
      </c>
      <c r="E56" s="130">
        <v>24.25</v>
      </c>
      <c r="F56" s="131">
        <v>17.55</v>
      </c>
    </row>
    <row r="57" spans="1:6">
      <c r="A57" s="123">
        <v>44525</v>
      </c>
      <c r="B57" s="129">
        <v>18.38</v>
      </c>
      <c r="C57" s="129">
        <v>23.2</v>
      </c>
      <c r="D57" s="130">
        <v>22.03</v>
      </c>
      <c r="E57" s="130">
        <v>26.52</v>
      </c>
      <c r="F57" s="131">
        <v>19.37</v>
      </c>
    </row>
    <row r="58" spans="1:6">
      <c r="A58" s="123">
        <v>44526</v>
      </c>
      <c r="B58" s="129">
        <v>19.260000000000002</v>
      </c>
      <c r="C58" s="129">
        <v>23.41</v>
      </c>
      <c r="D58" s="130">
        <v>22.85</v>
      </c>
      <c r="E58" s="130">
        <v>26.98</v>
      </c>
      <c r="F58" s="131">
        <v>19.66</v>
      </c>
    </row>
    <row r="59" spans="1:6">
      <c r="A59" s="123">
        <v>44527</v>
      </c>
      <c r="B59" s="129">
        <v>20.02</v>
      </c>
      <c r="C59" s="129">
        <v>26.28</v>
      </c>
      <c r="D59" s="130">
        <v>24.79</v>
      </c>
      <c r="E59" s="130">
        <v>29.36</v>
      </c>
      <c r="F59" s="131">
        <v>22.77</v>
      </c>
    </row>
    <row r="60" spans="1:6">
      <c r="A60" s="123">
        <v>44528</v>
      </c>
      <c r="B60" s="129">
        <v>20.85</v>
      </c>
      <c r="C60" s="129">
        <v>27.13</v>
      </c>
      <c r="D60" s="130">
        <v>25.31</v>
      </c>
      <c r="E60" s="130">
        <v>31.71</v>
      </c>
      <c r="F60" s="131">
        <v>22.71</v>
      </c>
    </row>
    <row r="61" spans="1:6">
      <c r="A61" s="123">
        <v>44529</v>
      </c>
      <c r="B61" s="129">
        <v>21.9</v>
      </c>
      <c r="C61" s="129">
        <v>28.97</v>
      </c>
      <c r="D61" s="130">
        <v>27.01</v>
      </c>
      <c r="E61" s="130">
        <v>33.229999999999997</v>
      </c>
      <c r="F61" s="131">
        <v>23.69</v>
      </c>
    </row>
    <row r="62" spans="1:6">
      <c r="A62" s="123">
        <v>44530</v>
      </c>
      <c r="B62" s="129">
        <v>17.11</v>
      </c>
      <c r="C62" s="129">
        <v>21.02</v>
      </c>
      <c r="D62" s="130">
        <v>20.82</v>
      </c>
      <c r="E62" s="130">
        <v>24.46</v>
      </c>
      <c r="F62" s="131">
        <v>17.100000000000001</v>
      </c>
    </row>
    <row r="63" spans="1:6">
      <c r="A63" s="123">
        <v>44531</v>
      </c>
      <c r="B63" s="129">
        <v>17.43</v>
      </c>
      <c r="C63" s="129">
        <v>23.03</v>
      </c>
      <c r="D63" s="130">
        <v>21.01</v>
      </c>
      <c r="E63" s="132">
        <v>26.72</v>
      </c>
      <c r="F63" s="131">
        <v>19.239999999999998</v>
      </c>
    </row>
    <row r="64" spans="1:6">
      <c r="A64" s="123">
        <v>44532</v>
      </c>
      <c r="B64" s="129">
        <v>20.9</v>
      </c>
      <c r="C64" s="129">
        <v>26.99</v>
      </c>
      <c r="D64" s="130">
        <v>25.13</v>
      </c>
      <c r="E64" s="133">
        <v>29.99</v>
      </c>
      <c r="F64" s="131">
        <v>22.5</v>
      </c>
    </row>
    <row r="65" spans="1:6">
      <c r="A65" s="123">
        <v>44533</v>
      </c>
      <c r="B65" s="129">
        <v>19.38</v>
      </c>
      <c r="C65" s="129">
        <v>24.48</v>
      </c>
      <c r="D65" s="130">
        <v>22.43</v>
      </c>
      <c r="E65" s="133">
        <v>26.81</v>
      </c>
      <c r="F65" s="131">
        <v>20.079999999999998</v>
      </c>
    </row>
    <row r="66" spans="1:6">
      <c r="A66" s="123">
        <v>44534</v>
      </c>
      <c r="B66" s="129">
        <v>17.75</v>
      </c>
      <c r="C66" s="129">
        <v>22.54</v>
      </c>
      <c r="D66" s="130">
        <v>20.97</v>
      </c>
      <c r="E66" s="133">
        <v>26.43</v>
      </c>
      <c r="F66" s="131">
        <v>18.75</v>
      </c>
    </row>
    <row r="67" spans="1:6">
      <c r="A67" s="123">
        <v>44535</v>
      </c>
      <c r="B67" s="129">
        <v>18.72</v>
      </c>
      <c r="C67" s="129">
        <v>23.01</v>
      </c>
      <c r="D67" s="130">
        <v>22.55</v>
      </c>
      <c r="E67" s="133">
        <v>26.25</v>
      </c>
      <c r="F67" s="131">
        <v>20.010000000000002</v>
      </c>
    </row>
    <row r="68" spans="1:6">
      <c r="A68" s="123">
        <v>44536</v>
      </c>
      <c r="B68" s="129">
        <v>20.440000000000001</v>
      </c>
      <c r="C68" s="129">
        <v>26.77</v>
      </c>
      <c r="D68" s="130">
        <v>24.46</v>
      </c>
      <c r="E68" s="133">
        <v>29.77</v>
      </c>
      <c r="F68" s="131">
        <v>22.15</v>
      </c>
    </row>
    <row r="69" spans="1:6">
      <c r="A69" s="123">
        <v>44537</v>
      </c>
      <c r="B69" s="129">
        <v>20.67</v>
      </c>
      <c r="C69" s="129">
        <v>27.01</v>
      </c>
      <c r="D69" s="130">
        <v>24.58</v>
      </c>
      <c r="E69" s="133">
        <v>29.87</v>
      </c>
      <c r="F69" s="131">
        <v>22.27</v>
      </c>
    </row>
    <row r="70" spans="1:6">
      <c r="A70" s="123">
        <v>44538</v>
      </c>
      <c r="B70" s="129">
        <v>20.27</v>
      </c>
      <c r="C70" s="129">
        <v>26.01</v>
      </c>
      <c r="D70" s="130">
        <v>23.87</v>
      </c>
      <c r="E70" s="133">
        <v>28.98</v>
      </c>
      <c r="F70" s="131">
        <v>21.91</v>
      </c>
    </row>
    <row r="71" spans="1:6">
      <c r="A71" s="123">
        <v>44539</v>
      </c>
      <c r="B71" s="129">
        <v>19.22</v>
      </c>
      <c r="C71" s="129">
        <v>24.05</v>
      </c>
      <c r="D71" s="130">
        <v>22.81</v>
      </c>
      <c r="E71" s="133">
        <v>26.73</v>
      </c>
      <c r="F71" s="131">
        <v>20.37</v>
      </c>
    </row>
    <row r="72" spans="1:6">
      <c r="A72" s="123">
        <v>44540</v>
      </c>
      <c r="B72" s="129">
        <v>19.54</v>
      </c>
      <c r="C72" s="129">
        <v>24.6</v>
      </c>
      <c r="D72" s="130">
        <v>23.41</v>
      </c>
      <c r="E72" s="133">
        <v>27.64</v>
      </c>
      <c r="F72" s="131">
        <v>20.52</v>
      </c>
    </row>
    <row r="73" spans="1:6">
      <c r="A73" s="123">
        <v>44541</v>
      </c>
      <c r="B73" s="129">
        <v>18.329999999999998</v>
      </c>
      <c r="C73" s="129">
        <v>22.53</v>
      </c>
      <c r="D73" s="130">
        <v>21.49</v>
      </c>
      <c r="E73" s="133">
        <v>24.55</v>
      </c>
      <c r="F73" s="131">
        <v>18.18</v>
      </c>
    </row>
    <row r="74" spans="1:6">
      <c r="A74" s="123">
        <v>44542</v>
      </c>
      <c r="B74" s="129">
        <v>13.52</v>
      </c>
      <c r="C74" s="129">
        <v>16.61</v>
      </c>
      <c r="D74" s="130">
        <v>16.34</v>
      </c>
      <c r="E74" s="133">
        <v>19.43</v>
      </c>
      <c r="F74" s="131">
        <v>13.62</v>
      </c>
    </row>
    <row r="75" spans="1:6">
      <c r="A75" s="123">
        <v>44543</v>
      </c>
      <c r="B75" s="129">
        <v>14.65</v>
      </c>
      <c r="C75" s="129">
        <v>18.850000000000001</v>
      </c>
      <c r="D75" s="130">
        <v>17.5</v>
      </c>
      <c r="E75" s="133">
        <v>23.11</v>
      </c>
      <c r="F75" s="131">
        <v>14.96</v>
      </c>
    </row>
    <row r="76" spans="1:6">
      <c r="A76" s="123">
        <v>44544</v>
      </c>
      <c r="B76" s="129">
        <v>13.99</v>
      </c>
      <c r="C76" s="129">
        <v>18.59</v>
      </c>
      <c r="D76" s="130">
        <v>16.79</v>
      </c>
      <c r="E76" s="133">
        <v>23.5</v>
      </c>
      <c r="F76" s="131">
        <v>14.62</v>
      </c>
    </row>
    <row r="77" spans="1:6">
      <c r="A77" s="123">
        <v>44545</v>
      </c>
      <c r="B77" s="129">
        <v>13.79</v>
      </c>
      <c r="C77" s="129">
        <v>18.78</v>
      </c>
      <c r="D77" s="130">
        <v>16.21</v>
      </c>
      <c r="E77" s="133">
        <v>22.63</v>
      </c>
      <c r="F77" s="131">
        <v>14.75</v>
      </c>
    </row>
    <row r="78" spans="1:6">
      <c r="A78" s="123">
        <v>44546</v>
      </c>
      <c r="B78" s="129">
        <v>14.19</v>
      </c>
      <c r="C78" s="129">
        <v>21.1</v>
      </c>
      <c r="D78" s="130">
        <v>16.2</v>
      </c>
      <c r="E78" s="133">
        <v>24.36</v>
      </c>
      <c r="F78" s="131">
        <v>15.28</v>
      </c>
    </row>
    <row r="79" spans="1:6">
      <c r="A79" s="123">
        <v>44547</v>
      </c>
      <c r="B79" s="129">
        <v>16.41</v>
      </c>
      <c r="C79" s="129">
        <v>23.05</v>
      </c>
      <c r="D79" s="130">
        <v>18.45</v>
      </c>
      <c r="E79" s="133">
        <v>24.55</v>
      </c>
      <c r="F79" s="131">
        <v>16.68</v>
      </c>
    </row>
    <row r="80" spans="1:6">
      <c r="A80" s="123">
        <v>44548</v>
      </c>
      <c r="B80" s="129">
        <v>15.6</v>
      </c>
      <c r="C80" s="129">
        <v>21.39</v>
      </c>
      <c r="D80" s="130">
        <v>18.170000000000002</v>
      </c>
      <c r="E80" s="133">
        <v>24.73</v>
      </c>
      <c r="F80" s="131">
        <v>16.72</v>
      </c>
    </row>
    <row r="81" spans="1:6">
      <c r="A81" s="123">
        <v>44549</v>
      </c>
      <c r="B81" s="129">
        <v>17.32</v>
      </c>
      <c r="C81" s="129">
        <v>23.1</v>
      </c>
      <c r="D81" s="130">
        <v>20.18</v>
      </c>
      <c r="E81" s="133">
        <v>26.78</v>
      </c>
      <c r="F81" s="131">
        <v>18.34</v>
      </c>
    </row>
    <row r="82" spans="1:6">
      <c r="A82" s="123">
        <v>44550</v>
      </c>
      <c r="B82" s="129">
        <v>18.23</v>
      </c>
      <c r="C82" s="129">
        <v>23.63</v>
      </c>
      <c r="D82" s="130">
        <v>21.44</v>
      </c>
      <c r="E82" s="133">
        <v>28.58</v>
      </c>
      <c r="F82" s="131">
        <v>19.850000000000001</v>
      </c>
    </row>
    <row r="83" spans="1:6">
      <c r="A83" s="123">
        <v>44551</v>
      </c>
      <c r="B83" s="129">
        <v>19.39</v>
      </c>
      <c r="C83" s="129">
        <v>24.89</v>
      </c>
      <c r="D83" s="130">
        <v>23.08</v>
      </c>
      <c r="E83" s="133">
        <v>29.73</v>
      </c>
      <c r="F83" s="131">
        <v>20.71</v>
      </c>
    </row>
    <row r="84" spans="1:6">
      <c r="A84" s="123">
        <v>44552</v>
      </c>
      <c r="B84" s="129">
        <v>20.77</v>
      </c>
      <c r="C84" s="129">
        <v>27.04</v>
      </c>
      <c r="D84" s="130">
        <v>25.12</v>
      </c>
      <c r="E84" s="133">
        <v>30.58</v>
      </c>
      <c r="F84" s="131">
        <v>21.83</v>
      </c>
    </row>
    <row r="85" spans="1:6">
      <c r="A85" s="123">
        <v>44553</v>
      </c>
      <c r="B85" s="129">
        <v>17.3</v>
      </c>
      <c r="C85" s="129">
        <v>21.9</v>
      </c>
      <c r="D85" s="130">
        <v>20.190000000000001</v>
      </c>
      <c r="E85" s="133">
        <v>24.74</v>
      </c>
      <c r="F85" s="131">
        <v>17.45</v>
      </c>
    </row>
    <row r="86" spans="1:6">
      <c r="A86" s="123">
        <v>44554</v>
      </c>
      <c r="B86" s="129">
        <v>15.03</v>
      </c>
      <c r="C86" s="129">
        <v>19.57</v>
      </c>
      <c r="D86" s="130">
        <v>17.739999999999998</v>
      </c>
      <c r="E86" s="133">
        <v>22.73</v>
      </c>
      <c r="F86" s="131">
        <v>15.99</v>
      </c>
    </row>
    <row r="87" spans="1:6">
      <c r="A87" s="123">
        <v>44555</v>
      </c>
      <c r="B87" s="129">
        <v>15.69</v>
      </c>
      <c r="C87" s="129">
        <v>20.63</v>
      </c>
      <c r="D87" s="130">
        <v>17.809999999999999</v>
      </c>
      <c r="E87" s="133">
        <v>24.71</v>
      </c>
      <c r="F87" s="131">
        <v>16.47</v>
      </c>
    </row>
    <row r="88" spans="1:6">
      <c r="A88" s="123">
        <v>44556</v>
      </c>
      <c r="B88" s="129">
        <v>15.59</v>
      </c>
      <c r="C88" s="129">
        <v>20.5</v>
      </c>
      <c r="D88" s="130">
        <v>17.57</v>
      </c>
      <c r="E88" s="133">
        <v>24.46</v>
      </c>
      <c r="F88" s="131">
        <v>15.91</v>
      </c>
    </row>
    <row r="89" spans="1:6">
      <c r="A89" s="123">
        <v>44557</v>
      </c>
      <c r="B89" s="129">
        <v>14.59</v>
      </c>
      <c r="C89" s="129">
        <v>19.059999999999999</v>
      </c>
      <c r="D89" s="130">
        <v>16.82</v>
      </c>
      <c r="E89" s="133">
        <v>22.79</v>
      </c>
      <c r="F89" s="131">
        <v>15.25</v>
      </c>
    </row>
    <row r="90" spans="1:6">
      <c r="A90" s="123">
        <v>44558</v>
      </c>
      <c r="B90" s="129">
        <v>14.37</v>
      </c>
      <c r="C90" s="129">
        <v>17.829999999999998</v>
      </c>
      <c r="D90" s="130">
        <v>16.920000000000002</v>
      </c>
      <c r="E90" s="133">
        <v>21.44</v>
      </c>
      <c r="F90" s="131">
        <v>14.62</v>
      </c>
    </row>
    <row r="91" spans="1:6">
      <c r="A91" s="123">
        <v>44559</v>
      </c>
      <c r="B91" s="129">
        <v>13.7</v>
      </c>
      <c r="C91" s="129">
        <v>17.82</v>
      </c>
      <c r="D91" s="130">
        <v>15.87</v>
      </c>
      <c r="E91" s="133">
        <v>20.94</v>
      </c>
      <c r="F91" s="131">
        <v>13.84</v>
      </c>
    </row>
    <row r="92" spans="1:6">
      <c r="A92" s="123">
        <v>44560</v>
      </c>
      <c r="B92" s="129">
        <v>10.96</v>
      </c>
      <c r="C92" s="129">
        <v>14.28</v>
      </c>
      <c r="D92" s="130">
        <v>13.77</v>
      </c>
      <c r="E92" s="133">
        <v>17.559999999999999</v>
      </c>
      <c r="F92" s="131">
        <v>11.31</v>
      </c>
    </row>
    <row r="93" spans="1:6">
      <c r="A93" s="123">
        <v>44561</v>
      </c>
      <c r="B93" s="129">
        <v>10.56</v>
      </c>
      <c r="C93" s="129">
        <v>12.7</v>
      </c>
      <c r="D93" s="130">
        <v>13.18</v>
      </c>
      <c r="E93" s="133">
        <v>15.75</v>
      </c>
      <c r="F93" s="131">
        <v>10.46</v>
      </c>
    </row>
    <row r="94" spans="1:6">
      <c r="A94" s="123">
        <v>44562</v>
      </c>
      <c r="B94" s="129">
        <v>10.23</v>
      </c>
      <c r="C94" s="129">
        <v>12.34</v>
      </c>
      <c r="D94" s="130">
        <v>11.85</v>
      </c>
      <c r="E94" s="133">
        <v>15.16</v>
      </c>
      <c r="F94" s="131">
        <v>10.38</v>
      </c>
    </row>
    <row r="95" spans="1:6">
      <c r="A95" s="123">
        <v>44563</v>
      </c>
      <c r="B95" s="129">
        <v>12.03</v>
      </c>
      <c r="C95" s="129">
        <v>15.11</v>
      </c>
      <c r="D95" s="130">
        <v>14.16</v>
      </c>
      <c r="E95" s="133">
        <v>18.440000000000001</v>
      </c>
      <c r="F95" s="131">
        <v>12.68</v>
      </c>
    </row>
    <row r="96" spans="1:6">
      <c r="A96" s="123">
        <v>44564</v>
      </c>
      <c r="B96" s="129">
        <v>14.59</v>
      </c>
      <c r="C96" s="129">
        <v>18.59</v>
      </c>
      <c r="D96" s="130">
        <v>16.73</v>
      </c>
      <c r="E96" s="133">
        <v>21.33</v>
      </c>
      <c r="F96" s="131">
        <v>15.5</v>
      </c>
    </row>
    <row r="97" spans="1:6">
      <c r="A97" s="123">
        <v>44565</v>
      </c>
      <c r="B97" s="129">
        <v>19.05</v>
      </c>
      <c r="C97" s="129">
        <v>24.77</v>
      </c>
      <c r="D97" s="130">
        <v>21.88</v>
      </c>
      <c r="E97" s="133">
        <v>27.99</v>
      </c>
      <c r="F97" s="131">
        <v>20.5</v>
      </c>
    </row>
    <row r="98" spans="1:6">
      <c r="A98" s="123">
        <v>44566</v>
      </c>
      <c r="B98" s="129">
        <v>20.63</v>
      </c>
      <c r="C98" s="129">
        <v>27.16</v>
      </c>
      <c r="D98" s="130">
        <v>24.92</v>
      </c>
      <c r="E98" s="133">
        <v>29.41</v>
      </c>
      <c r="F98" s="131">
        <v>22.69</v>
      </c>
    </row>
    <row r="99" spans="1:6">
      <c r="A99" s="123">
        <v>44567</v>
      </c>
      <c r="B99" s="129">
        <v>21.45</v>
      </c>
      <c r="C99" s="129">
        <v>29.42</v>
      </c>
      <c r="D99" s="130">
        <v>25.8</v>
      </c>
      <c r="E99" s="133">
        <v>31.19</v>
      </c>
      <c r="F99" s="131">
        <v>24</v>
      </c>
    </row>
    <row r="100" spans="1:6">
      <c r="A100" s="123">
        <v>44568</v>
      </c>
      <c r="B100" s="129">
        <v>20.25</v>
      </c>
      <c r="C100" s="129">
        <v>27.89</v>
      </c>
      <c r="D100" s="130">
        <v>25.01</v>
      </c>
      <c r="E100" s="133">
        <v>30.97</v>
      </c>
      <c r="F100" s="131">
        <v>22.79</v>
      </c>
    </row>
    <row r="101" spans="1:6">
      <c r="A101" s="123">
        <v>44569</v>
      </c>
      <c r="B101" s="129">
        <v>18.41</v>
      </c>
      <c r="C101" s="129">
        <v>23.89</v>
      </c>
      <c r="D101" s="130">
        <v>22.04</v>
      </c>
      <c r="E101" s="133">
        <v>26.45</v>
      </c>
      <c r="F101" s="131">
        <v>19.37</v>
      </c>
    </row>
    <row r="102" spans="1:6">
      <c r="A102" s="123">
        <v>44570</v>
      </c>
      <c r="B102" s="129">
        <v>17.920000000000002</v>
      </c>
      <c r="C102" s="129">
        <v>23.6</v>
      </c>
      <c r="D102" s="130">
        <v>22.2</v>
      </c>
      <c r="E102" s="133">
        <v>26.06</v>
      </c>
      <c r="F102" s="131">
        <v>19.39</v>
      </c>
    </row>
    <row r="103" spans="1:6">
      <c r="A103" s="123">
        <v>44571</v>
      </c>
      <c r="B103" s="129">
        <v>19.37</v>
      </c>
      <c r="C103" s="129">
        <v>24.36</v>
      </c>
      <c r="D103" s="130">
        <v>22.83</v>
      </c>
      <c r="E103" s="133">
        <v>26.26</v>
      </c>
      <c r="F103" s="131">
        <v>19.64</v>
      </c>
    </row>
    <row r="104" spans="1:6">
      <c r="A104" s="123">
        <v>44572</v>
      </c>
      <c r="B104" s="129">
        <v>17.07</v>
      </c>
      <c r="C104" s="129">
        <v>22.53</v>
      </c>
      <c r="D104" s="130">
        <v>19.91</v>
      </c>
      <c r="E104" s="133">
        <v>25.61</v>
      </c>
      <c r="F104" s="131">
        <v>18.27</v>
      </c>
    </row>
    <row r="105" spans="1:6">
      <c r="A105" s="123">
        <v>44573</v>
      </c>
      <c r="B105" s="129">
        <v>19.14</v>
      </c>
      <c r="C105" s="129">
        <v>24.95</v>
      </c>
      <c r="D105" s="130">
        <v>22.28</v>
      </c>
      <c r="E105" s="133">
        <v>28.18</v>
      </c>
      <c r="F105" s="131">
        <v>20.98</v>
      </c>
    </row>
    <row r="106" spans="1:6">
      <c r="A106" s="123">
        <v>44574</v>
      </c>
      <c r="B106" s="129">
        <v>18.739999999999998</v>
      </c>
      <c r="C106" s="129">
        <v>24.92</v>
      </c>
      <c r="D106" s="130">
        <v>23.42</v>
      </c>
      <c r="E106" s="133">
        <v>27.6</v>
      </c>
      <c r="F106" s="131">
        <v>21.64</v>
      </c>
    </row>
    <row r="107" spans="1:6">
      <c r="A107" s="123">
        <v>44575</v>
      </c>
      <c r="B107" s="129">
        <v>19.47</v>
      </c>
      <c r="C107" s="129">
        <v>27.37</v>
      </c>
      <c r="D107" s="130">
        <v>24.1</v>
      </c>
      <c r="E107" s="133">
        <v>27.58</v>
      </c>
      <c r="F107" s="131">
        <v>22.62</v>
      </c>
    </row>
    <row r="108" spans="1:6">
      <c r="A108" s="123">
        <v>44576</v>
      </c>
      <c r="B108" s="129">
        <v>19.010000000000002</v>
      </c>
      <c r="C108" s="129">
        <v>27.04</v>
      </c>
      <c r="D108" s="130">
        <v>23.32</v>
      </c>
      <c r="E108" s="133">
        <v>27.32</v>
      </c>
      <c r="F108" s="131">
        <v>21.64</v>
      </c>
    </row>
    <row r="109" spans="1:6">
      <c r="A109" s="123">
        <v>44577</v>
      </c>
      <c r="B109" s="129">
        <v>18.03</v>
      </c>
      <c r="C109" s="129">
        <v>23.45</v>
      </c>
      <c r="D109" s="130">
        <v>21.23</v>
      </c>
      <c r="E109" s="133">
        <v>25.06</v>
      </c>
      <c r="F109" s="131">
        <v>19.170000000000002</v>
      </c>
    </row>
    <row r="110" spans="1:6">
      <c r="A110" s="123">
        <v>44578</v>
      </c>
      <c r="B110" s="129">
        <v>18.97</v>
      </c>
      <c r="C110" s="129">
        <v>25.25</v>
      </c>
      <c r="D110" s="130">
        <v>23.81</v>
      </c>
      <c r="E110" s="133">
        <v>27.96</v>
      </c>
      <c r="F110" s="131">
        <v>21.22</v>
      </c>
    </row>
    <row r="111" spans="1:6">
      <c r="A111" s="123">
        <v>44579</v>
      </c>
      <c r="B111" s="129">
        <v>19.690000000000001</v>
      </c>
      <c r="C111" s="129">
        <v>26.8</v>
      </c>
      <c r="D111" s="130">
        <v>25.1</v>
      </c>
      <c r="E111" s="133">
        <v>29.63</v>
      </c>
      <c r="F111" s="131">
        <v>22.55</v>
      </c>
    </row>
    <row r="112" spans="1:6">
      <c r="A112" s="123">
        <v>44580</v>
      </c>
      <c r="B112" s="129">
        <v>18.55</v>
      </c>
      <c r="C112" s="129">
        <v>24.7</v>
      </c>
      <c r="D112" s="130">
        <v>23.22</v>
      </c>
      <c r="E112" s="133">
        <v>27.1</v>
      </c>
      <c r="F112" s="131">
        <v>20.56</v>
      </c>
    </row>
    <row r="113" spans="1:6">
      <c r="A113" s="123">
        <v>44581</v>
      </c>
      <c r="B113" s="129">
        <v>20.73</v>
      </c>
      <c r="C113" s="129">
        <v>28.03</v>
      </c>
      <c r="D113" s="130">
        <v>25.58</v>
      </c>
      <c r="E113" s="133">
        <v>30.48</v>
      </c>
      <c r="F113" s="131">
        <v>23.02</v>
      </c>
    </row>
    <row r="114" spans="1:6">
      <c r="A114" s="123">
        <v>44582</v>
      </c>
      <c r="B114" s="129">
        <v>21.1</v>
      </c>
      <c r="C114" s="129">
        <v>27.1</v>
      </c>
      <c r="D114" s="130">
        <v>26.49</v>
      </c>
      <c r="E114" s="133">
        <v>29.59</v>
      </c>
      <c r="F114" s="131">
        <v>23.04</v>
      </c>
    </row>
    <row r="115" spans="1:6">
      <c r="A115" s="123">
        <v>44583</v>
      </c>
      <c r="B115" s="129">
        <v>18.36</v>
      </c>
      <c r="C115" s="129">
        <v>23.18</v>
      </c>
      <c r="D115" s="130">
        <v>22.87</v>
      </c>
      <c r="E115" s="133">
        <v>24.93</v>
      </c>
      <c r="F115" s="131">
        <v>19.100000000000001</v>
      </c>
    </row>
    <row r="116" spans="1:6">
      <c r="A116" s="123">
        <v>44584</v>
      </c>
      <c r="B116" s="129">
        <v>17.95</v>
      </c>
      <c r="C116" s="129">
        <v>23</v>
      </c>
      <c r="D116" s="130">
        <v>21.74</v>
      </c>
      <c r="E116" s="133">
        <v>25.28</v>
      </c>
      <c r="F116" s="131">
        <v>19.489999999999998</v>
      </c>
    </row>
    <row r="117" spans="1:6">
      <c r="A117" s="123">
        <v>44585</v>
      </c>
      <c r="B117" s="129">
        <v>19.36</v>
      </c>
      <c r="C117" s="129">
        <v>27.73</v>
      </c>
      <c r="D117" s="130">
        <v>24.26</v>
      </c>
      <c r="E117" s="133">
        <v>30.86</v>
      </c>
      <c r="F117" s="131">
        <v>22.66</v>
      </c>
    </row>
    <row r="118" spans="1:6">
      <c r="A118" s="123">
        <v>44586</v>
      </c>
      <c r="B118" s="129">
        <v>20.81</v>
      </c>
      <c r="C118" s="129">
        <v>28.95</v>
      </c>
      <c r="D118" s="130">
        <v>26.01</v>
      </c>
      <c r="E118" s="133">
        <v>31.32</v>
      </c>
      <c r="F118" s="131">
        <v>23.07</v>
      </c>
    </row>
    <row r="119" spans="1:6">
      <c r="A119" s="123">
        <v>44587</v>
      </c>
      <c r="B119" s="129">
        <v>18.46</v>
      </c>
      <c r="C119" s="129">
        <v>24.57</v>
      </c>
      <c r="D119" s="130">
        <v>23.77</v>
      </c>
      <c r="E119" s="133">
        <v>26.75</v>
      </c>
      <c r="F119" s="131">
        <v>20.18</v>
      </c>
    </row>
    <row r="120" spans="1:6">
      <c r="A120" s="123">
        <v>44588</v>
      </c>
      <c r="B120" s="129">
        <v>17.739999999999998</v>
      </c>
      <c r="C120" s="129">
        <v>22.38</v>
      </c>
      <c r="D120" s="130">
        <v>21.53</v>
      </c>
      <c r="E120" s="133">
        <v>24.46</v>
      </c>
      <c r="F120" s="131">
        <v>17.77</v>
      </c>
    </row>
    <row r="121" spans="1:6">
      <c r="A121" s="123">
        <v>44589</v>
      </c>
      <c r="B121" s="129">
        <v>18.02</v>
      </c>
      <c r="C121" s="129">
        <v>22.96</v>
      </c>
      <c r="D121" s="130">
        <v>21.96</v>
      </c>
      <c r="E121" s="133">
        <v>24.9</v>
      </c>
      <c r="F121" s="131">
        <v>18.52</v>
      </c>
    </row>
    <row r="122" spans="1:6">
      <c r="A122" s="123">
        <v>44590</v>
      </c>
      <c r="B122" s="129">
        <v>15.07</v>
      </c>
      <c r="C122" s="129">
        <v>19.37</v>
      </c>
      <c r="D122" s="130">
        <v>17.7</v>
      </c>
      <c r="E122" s="133">
        <v>21.72</v>
      </c>
      <c r="F122" s="131">
        <v>15.13</v>
      </c>
    </row>
    <row r="123" spans="1:6">
      <c r="A123" s="123">
        <v>44591</v>
      </c>
      <c r="B123" s="129">
        <v>17.03</v>
      </c>
      <c r="C123" s="129">
        <v>21.59</v>
      </c>
      <c r="D123" s="130">
        <v>20.079999999999998</v>
      </c>
      <c r="E123" s="133">
        <v>24.72</v>
      </c>
      <c r="F123" s="131">
        <v>17.28</v>
      </c>
    </row>
    <row r="124" spans="1:6">
      <c r="A124" s="123">
        <v>44592</v>
      </c>
      <c r="B124" s="129">
        <v>18.86</v>
      </c>
      <c r="C124" s="129">
        <v>24.06</v>
      </c>
      <c r="D124" s="130">
        <v>22.2</v>
      </c>
      <c r="E124" s="133">
        <v>26.49</v>
      </c>
      <c r="F124" s="131">
        <v>19.690000000000001</v>
      </c>
    </row>
    <row r="125" spans="1:6">
      <c r="A125" s="123">
        <v>44593</v>
      </c>
      <c r="B125" s="129">
        <v>15.48</v>
      </c>
      <c r="C125" s="129">
        <v>20.48</v>
      </c>
      <c r="D125" s="130">
        <v>18.43</v>
      </c>
      <c r="E125" s="133">
        <v>23.51</v>
      </c>
      <c r="F125" s="131">
        <v>15.55</v>
      </c>
    </row>
    <row r="126" spans="1:6">
      <c r="A126" s="123">
        <v>44594</v>
      </c>
      <c r="B126" s="129">
        <v>14.78</v>
      </c>
      <c r="C126" s="129">
        <v>19.690000000000001</v>
      </c>
      <c r="D126" s="130">
        <v>17.489999999999998</v>
      </c>
      <c r="E126" s="133">
        <v>22.59</v>
      </c>
      <c r="F126" s="131">
        <v>15.17</v>
      </c>
    </row>
    <row r="127" spans="1:6">
      <c r="A127" s="123">
        <v>44595</v>
      </c>
      <c r="B127" s="129">
        <v>15.25</v>
      </c>
      <c r="C127" s="129">
        <v>19.600000000000001</v>
      </c>
      <c r="D127" s="130">
        <v>18.489999999999998</v>
      </c>
      <c r="E127" s="133">
        <v>21.69</v>
      </c>
      <c r="F127" s="131">
        <v>15.34</v>
      </c>
    </row>
    <row r="128" spans="1:6">
      <c r="A128" s="123">
        <v>44596</v>
      </c>
      <c r="B128" s="129">
        <v>16.989999999999998</v>
      </c>
      <c r="C128" s="129">
        <v>22.47</v>
      </c>
      <c r="D128" s="130">
        <v>21.07</v>
      </c>
      <c r="E128" s="133">
        <v>25.95</v>
      </c>
      <c r="F128" s="131">
        <v>18.05</v>
      </c>
    </row>
    <row r="129" spans="1:6">
      <c r="A129" s="123">
        <v>44597</v>
      </c>
      <c r="B129" s="129">
        <v>17.18</v>
      </c>
      <c r="C129" s="129">
        <v>22.22</v>
      </c>
      <c r="D129" s="130">
        <v>20.23</v>
      </c>
      <c r="E129" s="133">
        <v>25.05</v>
      </c>
      <c r="F129" s="131">
        <v>17.920000000000002</v>
      </c>
    </row>
    <row r="130" spans="1:6">
      <c r="A130" s="123">
        <v>44598</v>
      </c>
      <c r="B130" s="129">
        <v>16.309999999999999</v>
      </c>
      <c r="C130" s="129">
        <v>21.63</v>
      </c>
      <c r="D130" s="130">
        <v>19.04</v>
      </c>
      <c r="E130" s="133">
        <v>25.1</v>
      </c>
      <c r="F130" s="131">
        <v>17.14</v>
      </c>
    </row>
    <row r="131" spans="1:6">
      <c r="A131" s="123">
        <v>44599</v>
      </c>
      <c r="B131" s="129">
        <v>17.43</v>
      </c>
      <c r="C131" s="129">
        <v>23.64</v>
      </c>
      <c r="D131" s="130">
        <v>20.53</v>
      </c>
      <c r="E131" s="133">
        <v>26.66</v>
      </c>
      <c r="F131" s="131">
        <v>18.77</v>
      </c>
    </row>
    <row r="132" spans="1:6">
      <c r="A132" s="123">
        <v>44600</v>
      </c>
      <c r="B132" s="129">
        <v>14.37</v>
      </c>
      <c r="C132" s="129">
        <v>19.36</v>
      </c>
      <c r="D132" s="130">
        <v>17.850000000000001</v>
      </c>
      <c r="E132" s="133">
        <v>22.27</v>
      </c>
      <c r="F132" s="131">
        <v>15.75</v>
      </c>
    </row>
    <row r="133" spans="1:6">
      <c r="A133" s="123">
        <v>44601</v>
      </c>
      <c r="B133" s="129">
        <v>14.23</v>
      </c>
      <c r="C133" s="129">
        <v>20.18</v>
      </c>
      <c r="D133" s="130">
        <v>17.059999999999999</v>
      </c>
      <c r="E133" s="133">
        <v>23.1</v>
      </c>
      <c r="F133" s="131">
        <v>16.170000000000002</v>
      </c>
    </row>
    <row r="134" spans="1:6">
      <c r="A134" s="123">
        <v>44602</v>
      </c>
      <c r="B134" s="129">
        <v>16.2</v>
      </c>
      <c r="C134" s="129">
        <v>22.76</v>
      </c>
      <c r="D134" s="130">
        <v>20.440000000000001</v>
      </c>
      <c r="E134" s="133">
        <v>26.13</v>
      </c>
      <c r="F134" s="131">
        <v>18.54</v>
      </c>
    </row>
    <row r="135" spans="1:6">
      <c r="A135" s="123">
        <v>44603</v>
      </c>
      <c r="B135" s="129">
        <v>17.39</v>
      </c>
      <c r="C135" s="129">
        <v>23.44</v>
      </c>
      <c r="D135" s="130">
        <v>21.83</v>
      </c>
      <c r="E135" s="133">
        <v>26.68</v>
      </c>
      <c r="F135" s="131">
        <v>18.899999999999999</v>
      </c>
    </row>
    <row r="136" spans="1:6">
      <c r="A136" s="123">
        <v>44604</v>
      </c>
      <c r="B136" s="129">
        <v>16.5</v>
      </c>
      <c r="C136" s="129">
        <v>22.33</v>
      </c>
      <c r="D136" s="130">
        <v>20.49</v>
      </c>
      <c r="E136" s="133">
        <v>25.11</v>
      </c>
      <c r="F136" s="131">
        <v>18.09</v>
      </c>
    </row>
    <row r="137" spans="1:6">
      <c r="A137" s="123">
        <v>44605</v>
      </c>
      <c r="B137" s="129">
        <v>15.99</v>
      </c>
      <c r="C137" s="129">
        <v>20.170000000000002</v>
      </c>
      <c r="D137" s="130">
        <v>19.489999999999998</v>
      </c>
      <c r="E137" s="133">
        <v>22.5</v>
      </c>
      <c r="F137" s="131">
        <v>16.36</v>
      </c>
    </row>
    <row r="138" spans="1:6">
      <c r="A138" s="123">
        <v>44606</v>
      </c>
      <c r="B138" s="129">
        <v>16.579999999999998</v>
      </c>
      <c r="C138" s="129">
        <v>22.58</v>
      </c>
      <c r="D138" s="130">
        <v>20.309999999999999</v>
      </c>
      <c r="E138" s="133">
        <v>25.34</v>
      </c>
      <c r="F138" s="131">
        <v>18.510000000000002</v>
      </c>
    </row>
    <row r="139" spans="1:6">
      <c r="A139" s="123">
        <v>44607</v>
      </c>
      <c r="B139" s="129">
        <v>17.510000000000002</v>
      </c>
      <c r="C139" s="129">
        <v>23.01</v>
      </c>
      <c r="D139" s="130">
        <v>20.78</v>
      </c>
      <c r="E139" s="133">
        <v>25.1</v>
      </c>
      <c r="F139" s="131">
        <v>18.77</v>
      </c>
    </row>
    <row r="140" spans="1:6">
      <c r="A140" s="123">
        <v>44608</v>
      </c>
      <c r="B140" s="129">
        <v>13.44</v>
      </c>
      <c r="C140" s="129">
        <v>19.350000000000001</v>
      </c>
      <c r="D140" s="130">
        <v>16.559999999999999</v>
      </c>
      <c r="E140" s="133">
        <v>23.39</v>
      </c>
      <c r="F140" s="131">
        <v>15.31</v>
      </c>
    </row>
    <row r="141" spans="1:6">
      <c r="A141" s="123">
        <v>44609</v>
      </c>
      <c r="B141" s="129">
        <v>14.68</v>
      </c>
      <c r="C141" s="129">
        <v>21.22</v>
      </c>
      <c r="D141" s="130">
        <v>17.48</v>
      </c>
      <c r="E141" s="133">
        <v>25.55</v>
      </c>
      <c r="F141" s="131">
        <v>16.93</v>
      </c>
    </row>
    <row r="142" spans="1:6">
      <c r="A142" s="123">
        <v>44610</v>
      </c>
      <c r="B142" s="129">
        <v>16.260000000000002</v>
      </c>
      <c r="C142" s="129">
        <v>23.51</v>
      </c>
      <c r="D142" s="130">
        <v>20.149999999999999</v>
      </c>
      <c r="E142" s="133">
        <v>28.14</v>
      </c>
      <c r="F142" s="131">
        <v>19.3</v>
      </c>
    </row>
    <row r="143" spans="1:6">
      <c r="A143" s="123">
        <v>44611</v>
      </c>
      <c r="B143" s="129">
        <v>17.850000000000001</v>
      </c>
      <c r="C143" s="129">
        <v>14.39</v>
      </c>
      <c r="D143" s="130">
        <v>21.09</v>
      </c>
      <c r="E143" s="133">
        <v>27.57</v>
      </c>
      <c r="F143" s="131">
        <v>19.38</v>
      </c>
    </row>
    <row r="144" spans="1:6">
      <c r="A144" s="123">
        <v>44612</v>
      </c>
      <c r="B144" s="129">
        <v>16.28</v>
      </c>
      <c r="C144" s="129">
        <v>21.68</v>
      </c>
      <c r="D144" s="130">
        <v>18.989999999999998</v>
      </c>
      <c r="E144" s="133">
        <v>25.3</v>
      </c>
      <c r="F144" s="131">
        <v>16.87</v>
      </c>
    </row>
    <row r="145" spans="1:6">
      <c r="A145" s="123">
        <v>44613</v>
      </c>
      <c r="B145" s="129">
        <v>18.05</v>
      </c>
      <c r="C145" s="129">
        <v>23.07</v>
      </c>
      <c r="D145" s="130">
        <v>21.47</v>
      </c>
      <c r="E145" s="133">
        <v>26.99</v>
      </c>
      <c r="F145" s="131">
        <v>19.14</v>
      </c>
    </row>
    <row r="146" spans="1:6">
      <c r="A146" s="123">
        <v>44614</v>
      </c>
      <c r="B146" s="129">
        <v>16.02</v>
      </c>
      <c r="C146" s="129">
        <v>21.04</v>
      </c>
      <c r="D146" s="130">
        <v>19.27</v>
      </c>
      <c r="E146" s="133">
        <v>24.02</v>
      </c>
      <c r="F146" s="131">
        <v>16.66</v>
      </c>
    </row>
    <row r="147" spans="1:6">
      <c r="A147" s="123">
        <v>44615</v>
      </c>
      <c r="B147" s="129">
        <v>16.579999999999998</v>
      </c>
      <c r="C147" s="129">
        <v>21.03</v>
      </c>
      <c r="D147" s="130">
        <v>20.05</v>
      </c>
      <c r="E147" s="133">
        <v>24.76</v>
      </c>
      <c r="F147" s="131">
        <v>17.23</v>
      </c>
    </row>
    <row r="148" spans="1:6">
      <c r="A148" s="123">
        <v>44616</v>
      </c>
      <c r="B148" s="129">
        <v>17.190000000000001</v>
      </c>
      <c r="C148" s="129">
        <v>23.52</v>
      </c>
      <c r="D148" s="130">
        <v>21.7</v>
      </c>
      <c r="E148" s="133">
        <v>27.52</v>
      </c>
      <c r="F148" s="131">
        <v>19.02</v>
      </c>
    </row>
    <row r="149" spans="1:6">
      <c r="A149" s="123">
        <v>44617</v>
      </c>
      <c r="B149" s="129">
        <v>16.61</v>
      </c>
      <c r="C149" s="129">
        <v>21.83</v>
      </c>
      <c r="D149" s="130">
        <v>20.9</v>
      </c>
      <c r="E149" s="133">
        <v>24.97</v>
      </c>
      <c r="F149" s="131">
        <v>17.72</v>
      </c>
    </row>
    <row r="150" spans="1:6">
      <c r="A150" s="123">
        <v>44618</v>
      </c>
      <c r="B150" s="129">
        <v>15.96</v>
      </c>
      <c r="C150" s="129">
        <v>19.61</v>
      </c>
      <c r="D150" s="130">
        <v>19.41</v>
      </c>
      <c r="E150" s="133">
        <v>23.08</v>
      </c>
      <c r="F150" s="131">
        <v>16.48</v>
      </c>
    </row>
    <row r="151" spans="1:6">
      <c r="A151" s="123">
        <v>44619</v>
      </c>
      <c r="B151" s="129">
        <v>15.74</v>
      </c>
      <c r="C151" s="129">
        <v>19.66</v>
      </c>
      <c r="D151" s="130">
        <v>18.89</v>
      </c>
      <c r="E151" s="133">
        <v>22.42</v>
      </c>
      <c r="F151" s="131">
        <v>15.95</v>
      </c>
    </row>
    <row r="152" spans="1:6">
      <c r="A152" s="123">
        <v>44620</v>
      </c>
      <c r="B152" s="129">
        <v>15.64</v>
      </c>
      <c r="C152" s="129">
        <v>21.59</v>
      </c>
      <c r="D152" s="130">
        <v>18.5</v>
      </c>
      <c r="E152" s="133">
        <v>25.08</v>
      </c>
      <c r="F152" s="131">
        <v>17.170000000000002</v>
      </c>
    </row>
    <row r="153" spans="1:6">
      <c r="A153" s="123">
        <v>44621</v>
      </c>
      <c r="B153" s="129">
        <v>16.190000000000001</v>
      </c>
      <c r="C153" s="129">
        <v>20.84</v>
      </c>
      <c r="D153" s="130">
        <v>19.510000000000002</v>
      </c>
      <c r="E153" s="133">
        <v>24.07</v>
      </c>
      <c r="F153" s="131">
        <v>17.45</v>
      </c>
    </row>
    <row r="154" spans="1:6">
      <c r="A154" s="123">
        <v>44622</v>
      </c>
      <c r="B154" s="129">
        <v>16.579999999999998</v>
      </c>
      <c r="C154" s="129">
        <v>22.23</v>
      </c>
      <c r="D154" s="130">
        <v>20.14</v>
      </c>
      <c r="E154" s="133">
        <v>25.46</v>
      </c>
      <c r="F154" s="131">
        <v>18.190000000000001</v>
      </c>
    </row>
    <row r="155" spans="1:6">
      <c r="A155" s="123">
        <v>44623</v>
      </c>
      <c r="B155" s="129">
        <v>14.62</v>
      </c>
      <c r="C155" s="129">
        <v>20.09</v>
      </c>
      <c r="D155" s="130">
        <v>18.09</v>
      </c>
      <c r="E155" s="133">
        <v>24.41</v>
      </c>
      <c r="F155" s="131">
        <v>16.75</v>
      </c>
    </row>
    <row r="156" spans="1:6">
      <c r="A156" s="123">
        <v>44624</v>
      </c>
      <c r="B156" s="129">
        <v>15.73</v>
      </c>
      <c r="C156" s="129">
        <v>20.96</v>
      </c>
      <c r="D156" s="130">
        <v>19.190000000000001</v>
      </c>
      <c r="E156" s="133">
        <v>23.12</v>
      </c>
      <c r="F156" s="131">
        <v>17.190000000000001</v>
      </c>
    </row>
    <row r="157" spans="1:6">
      <c r="A157" s="123">
        <v>44625</v>
      </c>
      <c r="B157" s="129">
        <v>17.07</v>
      </c>
      <c r="C157" s="129">
        <v>21.28</v>
      </c>
      <c r="D157" s="130">
        <v>20.66</v>
      </c>
      <c r="E157" s="133">
        <v>22.29</v>
      </c>
      <c r="F157" s="131">
        <v>17.239999999999998</v>
      </c>
    </row>
    <row r="158" spans="1:6">
      <c r="A158" s="123">
        <v>44626</v>
      </c>
      <c r="B158" s="129">
        <v>16.84</v>
      </c>
      <c r="C158" s="129">
        <v>20.65</v>
      </c>
      <c r="D158" s="130">
        <v>20.81</v>
      </c>
      <c r="E158" s="133">
        <v>22.34</v>
      </c>
      <c r="F158" s="131">
        <v>17.59</v>
      </c>
    </row>
    <row r="159" spans="1:6">
      <c r="A159" s="123">
        <v>44627</v>
      </c>
      <c r="B159" s="129">
        <v>17.39</v>
      </c>
      <c r="C159" s="129">
        <v>23.01</v>
      </c>
      <c r="D159" s="130">
        <v>22.22</v>
      </c>
      <c r="E159" s="133">
        <v>26.37</v>
      </c>
      <c r="F159" s="131">
        <v>19.45</v>
      </c>
    </row>
    <row r="160" spans="1:6">
      <c r="A160" s="123">
        <v>44628</v>
      </c>
      <c r="B160" s="129">
        <v>16.37</v>
      </c>
      <c r="C160" s="129">
        <v>21.42</v>
      </c>
      <c r="D160" s="130">
        <v>20.05</v>
      </c>
      <c r="E160" s="133">
        <v>24.34</v>
      </c>
      <c r="F160" s="131">
        <v>18.239999999999998</v>
      </c>
    </row>
    <row r="161" spans="1:6">
      <c r="A161" s="123">
        <v>44629</v>
      </c>
      <c r="B161" s="129">
        <v>14.04</v>
      </c>
      <c r="C161" s="129">
        <v>18.239999999999998</v>
      </c>
      <c r="D161" s="130">
        <v>17.2</v>
      </c>
      <c r="E161" s="133">
        <v>21.23</v>
      </c>
      <c r="F161" s="131">
        <v>15.33</v>
      </c>
    </row>
    <row r="162" spans="1:6">
      <c r="A162" s="123">
        <v>44630</v>
      </c>
      <c r="B162" s="129">
        <v>11.67</v>
      </c>
      <c r="C162" s="129">
        <v>15.71</v>
      </c>
      <c r="D162" s="130">
        <v>14.54</v>
      </c>
      <c r="E162" s="133">
        <v>19.63</v>
      </c>
      <c r="F162" s="131">
        <v>13.59</v>
      </c>
    </row>
    <row r="163" spans="1:6">
      <c r="A163" s="123">
        <v>44631</v>
      </c>
      <c r="B163" s="129">
        <v>12.58</v>
      </c>
      <c r="C163" s="129">
        <v>16.420000000000002</v>
      </c>
      <c r="D163" s="130">
        <v>16.14</v>
      </c>
      <c r="E163" s="133">
        <v>19.36</v>
      </c>
      <c r="F163" s="131">
        <v>14.61</v>
      </c>
    </row>
    <row r="164" spans="1:6">
      <c r="A164" s="123">
        <v>44632</v>
      </c>
      <c r="B164" s="129">
        <v>11.53</v>
      </c>
      <c r="C164" s="129">
        <v>15.25</v>
      </c>
      <c r="D164" s="130">
        <v>15.01</v>
      </c>
      <c r="E164" s="133">
        <v>18.079999999999998</v>
      </c>
      <c r="F164" s="131">
        <v>13.2</v>
      </c>
    </row>
    <row r="165" spans="1:6">
      <c r="A165" s="123">
        <v>44633</v>
      </c>
      <c r="B165" s="129">
        <v>12.44</v>
      </c>
      <c r="C165" s="129">
        <v>15.82</v>
      </c>
      <c r="D165" s="130">
        <v>15.71</v>
      </c>
      <c r="E165" s="133">
        <v>18.489999999999998</v>
      </c>
      <c r="F165" s="131">
        <v>13.55</v>
      </c>
    </row>
    <row r="166" spans="1:6">
      <c r="A166" s="123">
        <v>44634</v>
      </c>
      <c r="B166" s="129">
        <v>12.28</v>
      </c>
      <c r="C166" s="129">
        <v>16.23</v>
      </c>
      <c r="D166" s="130">
        <v>16.39</v>
      </c>
      <c r="E166" s="133">
        <v>20.45</v>
      </c>
      <c r="F166" s="131">
        <v>14.25</v>
      </c>
    </row>
    <row r="167" spans="1:6">
      <c r="A167" s="123">
        <v>44635</v>
      </c>
      <c r="B167" s="129">
        <v>11.48</v>
      </c>
      <c r="C167" s="129">
        <v>16.47</v>
      </c>
      <c r="D167" s="130">
        <v>14.48</v>
      </c>
      <c r="E167" s="133">
        <v>19.88</v>
      </c>
      <c r="F167" s="131">
        <v>14.16</v>
      </c>
    </row>
    <row r="168" spans="1:6">
      <c r="A168" s="123">
        <v>44636</v>
      </c>
      <c r="B168" s="129">
        <v>13.51</v>
      </c>
      <c r="C168" s="129">
        <v>18.600000000000001</v>
      </c>
      <c r="D168" s="130">
        <v>16.86</v>
      </c>
      <c r="E168" s="133">
        <v>21.2</v>
      </c>
      <c r="F168" s="131">
        <v>15.89</v>
      </c>
    </row>
    <row r="169" spans="1:6">
      <c r="A169" s="123">
        <v>44637</v>
      </c>
      <c r="B169" s="129">
        <v>12.5</v>
      </c>
      <c r="C169" s="129">
        <v>17.329999999999998</v>
      </c>
      <c r="D169" s="130">
        <v>15.99</v>
      </c>
      <c r="E169" s="133">
        <v>20.420000000000002</v>
      </c>
      <c r="F169" s="131">
        <v>15.24</v>
      </c>
    </row>
    <row r="170" spans="1:6">
      <c r="A170" s="123">
        <v>44638</v>
      </c>
      <c r="B170" s="129">
        <v>11.33</v>
      </c>
      <c r="C170" s="129">
        <v>14.92</v>
      </c>
      <c r="D170" s="130">
        <v>14.66</v>
      </c>
      <c r="E170" s="133">
        <v>16.95</v>
      </c>
      <c r="F170" s="131">
        <v>12.64</v>
      </c>
    </row>
    <row r="171" spans="1:6">
      <c r="A171" s="123">
        <v>44639</v>
      </c>
      <c r="B171" s="129">
        <v>11.03</v>
      </c>
      <c r="C171" s="129">
        <v>14.18</v>
      </c>
      <c r="D171" s="130">
        <v>14.16</v>
      </c>
      <c r="E171" s="133">
        <v>15.53</v>
      </c>
      <c r="F171" s="131">
        <v>11.57</v>
      </c>
    </row>
    <row r="172" spans="1:6">
      <c r="A172" s="123">
        <v>44640</v>
      </c>
      <c r="B172" s="129">
        <v>12.47</v>
      </c>
      <c r="C172" s="129">
        <v>16.5</v>
      </c>
      <c r="D172" s="130">
        <v>15.32</v>
      </c>
      <c r="E172" s="133">
        <v>17.59</v>
      </c>
      <c r="F172" s="131">
        <v>13.14</v>
      </c>
    </row>
    <row r="173" spans="1:6">
      <c r="A173" s="123">
        <v>44641</v>
      </c>
      <c r="B173" s="129">
        <v>12.39</v>
      </c>
      <c r="C173" s="129">
        <v>18.41</v>
      </c>
      <c r="D173" s="130">
        <v>15.16</v>
      </c>
      <c r="E173" s="133">
        <v>20.81</v>
      </c>
      <c r="F173" s="131">
        <v>15.36</v>
      </c>
    </row>
    <row r="174" spans="1:6">
      <c r="A174" s="123">
        <v>44642</v>
      </c>
      <c r="B174" s="129">
        <v>9.7100000000000009</v>
      </c>
      <c r="C174" s="129">
        <v>14.64</v>
      </c>
      <c r="D174" s="130">
        <v>11.93</v>
      </c>
      <c r="E174" s="133">
        <v>15.61</v>
      </c>
      <c r="F174" s="131">
        <v>11.13</v>
      </c>
    </row>
    <row r="175" spans="1:6">
      <c r="A175" s="123">
        <v>44643</v>
      </c>
      <c r="B175" s="129">
        <v>9.09</v>
      </c>
      <c r="C175" s="129">
        <v>13.2</v>
      </c>
      <c r="D175" s="130">
        <v>11.5</v>
      </c>
      <c r="E175" s="133">
        <v>14.15</v>
      </c>
      <c r="F175" s="131">
        <v>10.220000000000001</v>
      </c>
    </row>
    <row r="176" spans="1:6">
      <c r="A176" s="123">
        <v>44644</v>
      </c>
      <c r="B176" s="129">
        <v>9.3800000000000008</v>
      </c>
      <c r="C176" s="129">
        <v>12.39</v>
      </c>
      <c r="D176" s="130">
        <v>11.62</v>
      </c>
      <c r="E176" s="133">
        <v>13.96</v>
      </c>
      <c r="F176" s="131">
        <v>10.050000000000001</v>
      </c>
    </row>
    <row r="177" spans="1:6">
      <c r="A177" s="123">
        <v>44645</v>
      </c>
      <c r="B177" s="129">
        <v>9.5</v>
      </c>
      <c r="C177" s="129">
        <v>11.85</v>
      </c>
      <c r="D177" s="130">
        <v>11.91</v>
      </c>
      <c r="E177" s="133">
        <v>12.64</v>
      </c>
      <c r="F177" s="131">
        <v>9.82</v>
      </c>
    </row>
    <row r="178" spans="1:6">
      <c r="A178" s="123">
        <v>44646</v>
      </c>
      <c r="B178" s="129">
        <v>8.44</v>
      </c>
      <c r="C178" s="129">
        <v>10.25</v>
      </c>
      <c r="D178" s="130">
        <v>10.58</v>
      </c>
      <c r="E178" s="133">
        <v>11.03</v>
      </c>
      <c r="F178" s="131">
        <v>8.1300000000000008</v>
      </c>
    </row>
    <row r="179" spans="1:6">
      <c r="A179" s="123">
        <v>44647</v>
      </c>
      <c r="B179" s="129">
        <v>10.11</v>
      </c>
      <c r="C179" s="129">
        <v>12.04</v>
      </c>
      <c r="D179" s="130">
        <v>13.29</v>
      </c>
      <c r="E179" s="133">
        <v>11.7</v>
      </c>
      <c r="F179" s="131">
        <v>9.9700000000000006</v>
      </c>
    </row>
    <row r="180" spans="1:6">
      <c r="A180" s="123">
        <v>44648</v>
      </c>
      <c r="B180" s="129">
        <v>10.75</v>
      </c>
      <c r="C180" s="129">
        <v>13.08</v>
      </c>
      <c r="D180" s="130">
        <v>14.25</v>
      </c>
      <c r="E180" s="133">
        <v>12.67</v>
      </c>
      <c r="F180" s="131">
        <v>10.039999999999999</v>
      </c>
    </row>
    <row r="181" spans="1:6">
      <c r="A181" s="123">
        <v>44649</v>
      </c>
      <c r="B181" s="129">
        <v>12.86</v>
      </c>
      <c r="C181" s="129">
        <v>17.04</v>
      </c>
      <c r="D181" s="130">
        <v>15.12</v>
      </c>
      <c r="E181" s="133">
        <v>14.75</v>
      </c>
      <c r="F181" s="131">
        <v>12.29</v>
      </c>
    </row>
    <row r="182" spans="1:6">
      <c r="A182" s="123">
        <v>44650</v>
      </c>
      <c r="B182" s="129">
        <v>14.33</v>
      </c>
      <c r="C182" s="129">
        <v>20.81</v>
      </c>
      <c r="D182" s="130">
        <v>16.78</v>
      </c>
      <c r="E182" s="133">
        <v>21.64</v>
      </c>
      <c r="F182" s="131">
        <v>16.03</v>
      </c>
    </row>
    <row r="183" spans="1:6">
      <c r="A183" s="123">
        <v>44651</v>
      </c>
      <c r="B183" s="129">
        <v>17.39</v>
      </c>
      <c r="C183" s="129">
        <v>23.08</v>
      </c>
      <c r="D183" s="130">
        <v>21.42</v>
      </c>
      <c r="E183" s="133">
        <v>23.58</v>
      </c>
      <c r="F183" s="131">
        <v>18.600000000000001</v>
      </c>
    </row>
    <row r="184" spans="1:6">
      <c r="A184" s="123">
        <v>44652</v>
      </c>
      <c r="B184" s="129">
        <v>16.399999999999999</v>
      </c>
      <c r="C184" s="129">
        <v>21.39</v>
      </c>
      <c r="D184" s="130">
        <v>21.88</v>
      </c>
      <c r="E184" s="133">
        <v>22.55</v>
      </c>
      <c r="F184" s="131">
        <v>17.649999999999999</v>
      </c>
    </row>
    <row r="185" spans="1:6">
      <c r="A185" s="123">
        <v>44653</v>
      </c>
      <c r="B185" s="129">
        <v>14.81</v>
      </c>
      <c r="C185" s="129">
        <v>18.72</v>
      </c>
      <c r="D185" s="130">
        <v>19.350000000000001</v>
      </c>
      <c r="E185" s="133">
        <v>20.12</v>
      </c>
      <c r="F185" s="131">
        <v>15.39</v>
      </c>
    </row>
    <row r="186" spans="1:6">
      <c r="A186" s="123">
        <v>44654</v>
      </c>
      <c r="B186" s="129">
        <v>14.37</v>
      </c>
      <c r="C186" s="129">
        <v>18.36</v>
      </c>
      <c r="D186" s="130">
        <v>18.43</v>
      </c>
      <c r="E186" s="133">
        <v>19.41</v>
      </c>
      <c r="F186" s="131">
        <v>15.44</v>
      </c>
    </row>
    <row r="187" spans="1:6">
      <c r="A187" s="123">
        <v>44655</v>
      </c>
      <c r="B187" s="129">
        <v>13.96</v>
      </c>
      <c r="C187" s="129">
        <v>17.5</v>
      </c>
      <c r="D187" s="130">
        <v>17.559999999999999</v>
      </c>
      <c r="E187" s="133">
        <v>19.899999999999999</v>
      </c>
      <c r="F187" s="131">
        <v>14.46</v>
      </c>
    </row>
    <row r="188" spans="1:6">
      <c r="A188" s="123">
        <v>44656</v>
      </c>
      <c r="B188" s="129">
        <v>10.79</v>
      </c>
      <c r="C188" s="129">
        <v>15.23</v>
      </c>
      <c r="D188" s="130">
        <v>14.19</v>
      </c>
      <c r="E188" s="133">
        <v>18.850000000000001</v>
      </c>
      <c r="F188" s="131">
        <v>12.16</v>
      </c>
    </row>
    <row r="189" spans="1:6">
      <c r="A189" s="123">
        <v>44657</v>
      </c>
      <c r="B189" s="129">
        <v>10.98</v>
      </c>
      <c r="C189" s="129">
        <v>15.14</v>
      </c>
      <c r="D189" s="130">
        <v>14.72</v>
      </c>
      <c r="E189" s="133">
        <v>18.39</v>
      </c>
      <c r="F189" s="131">
        <v>12.72</v>
      </c>
    </row>
    <row r="190" spans="1:6">
      <c r="A190" s="123">
        <v>44658</v>
      </c>
      <c r="B190" s="129">
        <v>12.53</v>
      </c>
      <c r="C190" s="129">
        <v>18.149999999999999</v>
      </c>
      <c r="D190" s="130">
        <v>15.61</v>
      </c>
      <c r="E190" s="133">
        <v>21.59</v>
      </c>
      <c r="F190" s="131">
        <v>15.08</v>
      </c>
    </row>
    <row r="191" spans="1:6">
      <c r="A191" s="123">
        <v>44659</v>
      </c>
      <c r="B191" s="129">
        <v>13.06</v>
      </c>
      <c r="C191" s="129">
        <v>17.54</v>
      </c>
      <c r="D191" s="130">
        <v>16.420000000000002</v>
      </c>
      <c r="E191" s="133">
        <v>19.77</v>
      </c>
      <c r="F191" s="131">
        <v>14.25</v>
      </c>
    </row>
    <row r="192" spans="1:6">
      <c r="A192" s="123">
        <v>44660</v>
      </c>
      <c r="B192" s="129">
        <v>12.27</v>
      </c>
      <c r="C192" s="129">
        <v>16.2</v>
      </c>
      <c r="D192" s="130">
        <v>15.04</v>
      </c>
      <c r="E192" s="133">
        <v>18.920000000000002</v>
      </c>
      <c r="F192" s="131">
        <v>13.44</v>
      </c>
    </row>
    <row r="193" spans="1:6">
      <c r="A193" s="123">
        <v>44661</v>
      </c>
      <c r="B193" s="129">
        <v>10.89</v>
      </c>
      <c r="C193" s="129">
        <v>14.53</v>
      </c>
      <c r="D193" s="130">
        <v>13.72</v>
      </c>
      <c r="E193" s="133">
        <v>17.190000000000001</v>
      </c>
      <c r="F193" s="131">
        <v>12.14</v>
      </c>
    </row>
    <row r="194" spans="1:6">
      <c r="A194" s="123">
        <v>44662</v>
      </c>
      <c r="B194" s="129">
        <v>10.14</v>
      </c>
      <c r="C194" s="129">
        <v>14.1</v>
      </c>
      <c r="D194" s="130">
        <v>12.69</v>
      </c>
      <c r="E194" s="133">
        <v>16.96</v>
      </c>
      <c r="F194" s="131">
        <v>11.5</v>
      </c>
    </row>
    <row r="195" spans="1:6">
      <c r="A195" s="123">
        <v>44663</v>
      </c>
      <c r="B195" s="129">
        <v>8.14</v>
      </c>
      <c r="C195" s="129">
        <v>13.35</v>
      </c>
      <c r="D195" s="130">
        <v>10.65</v>
      </c>
      <c r="E195" s="133">
        <v>16.72</v>
      </c>
      <c r="F195" s="131">
        <v>11.28</v>
      </c>
    </row>
    <row r="196" spans="1:6">
      <c r="A196" s="123">
        <v>44664</v>
      </c>
      <c r="B196" s="129">
        <v>7.56</v>
      </c>
      <c r="C196" s="129">
        <v>11.67</v>
      </c>
      <c r="D196" s="130">
        <v>10</v>
      </c>
      <c r="E196" s="133">
        <v>14.34</v>
      </c>
      <c r="F196" s="131">
        <v>9.66</v>
      </c>
    </row>
    <row r="197" spans="1:6">
      <c r="A197" s="123">
        <v>44665</v>
      </c>
      <c r="B197" s="129">
        <v>6.91</v>
      </c>
      <c r="C197" s="129">
        <v>10.79</v>
      </c>
      <c r="D197" s="130">
        <v>9.06</v>
      </c>
      <c r="E197" s="133">
        <v>13.41</v>
      </c>
      <c r="F197" s="131">
        <v>9.3000000000000007</v>
      </c>
    </row>
    <row r="198" spans="1:6">
      <c r="A198" s="123">
        <v>44666</v>
      </c>
      <c r="B198" s="129">
        <v>6.13</v>
      </c>
      <c r="C198" s="129">
        <v>8.42</v>
      </c>
      <c r="D198" s="130">
        <v>7.83</v>
      </c>
      <c r="E198" s="133">
        <v>11.92</v>
      </c>
      <c r="F198" s="131">
        <v>6.95</v>
      </c>
    </row>
    <row r="199" spans="1:6">
      <c r="A199" s="123">
        <v>44667</v>
      </c>
      <c r="B199" s="129">
        <v>6.11</v>
      </c>
      <c r="C199" s="129">
        <v>7.46</v>
      </c>
      <c r="D199" s="130">
        <v>7.8</v>
      </c>
      <c r="E199" s="133">
        <v>9.57</v>
      </c>
      <c r="F199" s="131">
        <v>5.7</v>
      </c>
    </row>
    <row r="200" spans="1:6">
      <c r="A200" s="123">
        <v>44668</v>
      </c>
      <c r="B200" s="129">
        <v>6.32</v>
      </c>
      <c r="C200" s="129">
        <v>7.5</v>
      </c>
      <c r="D200" s="130">
        <v>7.87</v>
      </c>
      <c r="E200" s="133">
        <v>9.2200000000000006</v>
      </c>
      <c r="F200" s="131">
        <v>5.7</v>
      </c>
    </row>
    <row r="201" spans="1:6">
      <c r="A201" s="123">
        <v>44669</v>
      </c>
      <c r="B201" s="129">
        <v>6.75</v>
      </c>
      <c r="C201" s="129">
        <v>8.91</v>
      </c>
      <c r="D201" s="130">
        <v>8.5399999999999991</v>
      </c>
      <c r="E201" s="133">
        <v>11.65</v>
      </c>
      <c r="F201" s="131">
        <v>7.28</v>
      </c>
    </row>
    <row r="202" spans="1:6">
      <c r="A202" s="123">
        <v>44670</v>
      </c>
      <c r="B202" s="129">
        <v>7.82</v>
      </c>
      <c r="C202" s="129">
        <v>11.04</v>
      </c>
      <c r="D202" s="130">
        <v>10</v>
      </c>
      <c r="E202" s="133">
        <v>13.25</v>
      </c>
      <c r="F202" s="131">
        <v>9.17</v>
      </c>
    </row>
    <row r="203" spans="1:6">
      <c r="A203" s="123">
        <v>44671</v>
      </c>
      <c r="B203" s="129">
        <v>7.57</v>
      </c>
      <c r="C203" s="129">
        <v>10.59</v>
      </c>
      <c r="D203" s="130">
        <v>9.92</v>
      </c>
      <c r="E203" s="133">
        <v>12.05</v>
      </c>
      <c r="F203" s="131">
        <v>8.27</v>
      </c>
    </row>
    <row r="204" spans="1:6">
      <c r="A204" s="123">
        <v>44672</v>
      </c>
      <c r="B204" s="129">
        <v>7.28</v>
      </c>
      <c r="C204" s="129">
        <v>10.199999999999999</v>
      </c>
      <c r="D204" s="130">
        <v>9.59</v>
      </c>
      <c r="E204" s="133">
        <v>11.76</v>
      </c>
      <c r="F204" s="131">
        <v>7.83</v>
      </c>
    </row>
    <row r="205" spans="1:6">
      <c r="A205" s="123">
        <v>44673</v>
      </c>
      <c r="B205" s="129">
        <v>7.74</v>
      </c>
      <c r="C205" s="129">
        <v>9.34</v>
      </c>
      <c r="D205" s="130">
        <v>10.75</v>
      </c>
      <c r="E205" s="133">
        <v>12</v>
      </c>
      <c r="F205" s="131">
        <v>8.7899999999999991</v>
      </c>
    </row>
    <row r="206" spans="1:6">
      <c r="A206" s="123">
        <v>44674</v>
      </c>
      <c r="B206" s="129">
        <v>7.28</v>
      </c>
      <c r="C206" s="129">
        <v>9.56</v>
      </c>
      <c r="D206" s="130">
        <v>9.5399999999999991</v>
      </c>
      <c r="E206" s="133">
        <v>11.8</v>
      </c>
      <c r="F206" s="131">
        <v>8.73</v>
      </c>
    </row>
    <row r="207" spans="1:6">
      <c r="A207" s="123">
        <v>44675</v>
      </c>
      <c r="B207" s="129">
        <v>6.98</v>
      </c>
      <c r="C207" s="129">
        <v>9.14</v>
      </c>
      <c r="D207" s="130">
        <v>9.09</v>
      </c>
      <c r="E207" s="133">
        <v>11.75</v>
      </c>
      <c r="F207" s="131">
        <v>8.0399999999999991</v>
      </c>
    </row>
    <row r="208" spans="1:6">
      <c r="A208" s="123">
        <v>44676</v>
      </c>
      <c r="B208" s="129">
        <v>9.0399999999999991</v>
      </c>
      <c r="C208" s="129">
        <v>11.66</v>
      </c>
      <c r="D208" s="130">
        <v>11.82</v>
      </c>
      <c r="E208" s="133">
        <v>14.94</v>
      </c>
      <c r="F208" s="131">
        <v>9.61</v>
      </c>
    </row>
    <row r="209" spans="1:6">
      <c r="A209" s="123">
        <v>44677</v>
      </c>
      <c r="B209" s="129">
        <v>9.1199999999999992</v>
      </c>
      <c r="C209" s="129">
        <v>11.97</v>
      </c>
      <c r="D209" s="130">
        <v>11.38</v>
      </c>
      <c r="E209" s="133">
        <v>13.93</v>
      </c>
      <c r="F209" s="131">
        <v>10</v>
      </c>
    </row>
    <row r="210" spans="1:6">
      <c r="A210" s="123">
        <v>44678</v>
      </c>
      <c r="B210" s="129">
        <v>10.77</v>
      </c>
      <c r="C210" s="129">
        <v>13.63</v>
      </c>
      <c r="D210" s="130">
        <v>13.52</v>
      </c>
      <c r="E210" s="133">
        <v>14.58</v>
      </c>
      <c r="F210" s="131">
        <v>11.29</v>
      </c>
    </row>
    <row r="211" spans="1:6">
      <c r="A211" s="123">
        <v>44679</v>
      </c>
      <c r="B211" s="129">
        <v>9.98</v>
      </c>
      <c r="C211" s="129">
        <v>14.63</v>
      </c>
      <c r="D211" s="130">
        <v>12.44</v>
      </c>
      <c r="E211" s="133">
        <v>17.13</v>
      </c>
      <c r="F211" s="131">
        <v>12.45</v>
      </c>
    </row>
    <row r="212" spans="1:6">
      <c r="A212" s="123">
        <v>44680</v>
      </c>
      <c r="B212" s="129">
        <v>10.78</v>
      </c>
      <c r="C212" s="129">
        <v>11.87</v>
      </c>
      <c r="D212" s="130">
        <v>13.98</v>
      </c>
      <c r="E212" s="133">
        <v>13.33</v>
      </c>
      <c r="F212" s="131">
        <v>10.06</v>
      </c>
    </row>
    <row r="213" spans="1:6">
      <c r="A213" s="123">
        <v>44681</v>
      </c>
      <c r="B213" s="129">
        <v>7.71</v>
      </c>
      <c r="C213" s="129">
        <v>8.48</v>
      </c>
      <c r="D213" s="130">
        <v>10.119999999999999</v>
      </c>
      <c r="E213" s="133">
        <v>11.66</v>
      </c>
      <c r="F213" s="131">
        <v>7.74</v>
      </c>
    </row>
    <row r="214" spans="1:6">
      <c r="A214" s="123">
        <v>44682</v>
      </c>
      <c r="B214" s="129">
        <v>7.23</v>
      </c>
      <c r="C214" s="129">
        <v>9.1199999999999992</v>
      </c>
      <c r="D214" s="130">
        <v>9.86</v>
      </c>
      <c r="E214" s="133">
        <v>12.65</v>
      </c>
      <c r="F214" s="131">
        <v>8.9</v>
      </c>
    </row>
    <row r="215" spans="1:6">
      <c r="A215" s="123">
        <v>44683</v>
      </c>
      <c r="B215" s="129">
        <v>6.98</v>
      </c>
      <c r="C215" s="129">
        <v>9.5399999999999991</v>
      </c>
      <c r="D215" s="130">
        <v>9.57</v>
      </c>
      <c r="E215" s="133">
        <v>12.9</v>
      </c>
      <c r="F215" s="131">
        <v>8.57</v>
      </c>
    </row>
    <row r="216" spans="1:6">
      <c r="A216" s="123">
        <v>44684</v>
      </c>
      <c r="B216" s="129">
        <v>7.58</v>
      </c>
      <c r="C216" s="129">
        <v>10.53</v>
      </c>
      <c r="D216" s="130">
        <v>10.37</v>
      </c>
      <c r="E216" s="133">
        <v>13.45</v>
      </c>
      <c r="F216" s="131">
        <v>9.18</v>
      </c>
    </row>
    <row r="217" spans="1:6">
      <c r="A217" s="123">
        <v>44685</v>
      </c>
      <c r="B217" s="129">
        <v>7.44</v>
      </c>
      <c r="C217" s="129">
        <v>10.119999999999999</v>
      </c>
      <c r="D217" s="130">
        <v>9.6999999999999993</v>
      </c>
      <c r="E217" s="133">
        <v>14.04</v>
      </c>
      <c r="F217" s="131">
        <v>9</v>
      </c>
    </row>
    <row r="218" spans="1:6">
      <c r="A218" s="123">
        <v>44686</v>
      </c>
      <c r="B218" s="129">
        <v>6.38</v>
      </c>
      <c r="C218" s="129">
        <v>8.59</v>
      </c>
      <c r="D218" s="130">
        <v>8.6300000000000008</v>
      </c>
      <c r="E218" s="133">
        <v>11.89</v>
      </c>
      <c r="F218" s="131">
        <v>7.31</v>
      </c>
    </row>
    <row r="219" spans="1:6">
      <c r="A219" s="123">
        <v>44687</v>
      </c>
      <c r="B219" s="129">
        <v>5.36</v>
      </c>
      <c r="C219" s="129">
        <v>8.16</v>
      </c>
      <c r="D219" s="130">
        <v>7.37</v>
      </c>
      <c r="E219" s="133">
        <v>12.16</v>
      </c>
      <c r="F219" s="131">
        <v>7.25</v>
      </c>
    </row>
    <row r="220" spans="1:6">
      <c r="A220" s="123">
        <v>44688</v>
      </c>
      <c r="B220" s="129">
        <v>5.21</v>
      </c>
      <c r="C220" s="129">
        <v>7.86</v>
      </c>
      <c r="D220" s="130">
        <v>6.94</v>
      </c>
      <c r="E220" s="133">
        <v>10.88</v>
      </c>
      <c r="F220" s="131">
        <v>6.11</v>
      </c>
    </row>
    <row r="221" spans="1:6">
      <c r="A221" s="123">
        <v>44689</v>
      </c>
      <c r="B221" s="129">
        <v>5.52</v>
      </c>
      <c r="C221" s="129">
        <v>7.21</v>
      </c>
      <c r="D221" s="130">
        <v>7.25</v>
      </c>
      <c r="E221" s="133">
        <v>10.19</v>
      </c>
      <c r="F221" s="131">
        <v>6.07</v>
      </c>
    </row>
    <row r="222" spans="1:6">
      <c r="A222" s="123">
        <v>44690</v>
      </c>
      <c r="B222" s="129">
        <v>5.3</v>
      </c>
      <c r="C222" s="129">
        <v>7.34</v>
      </c>
      <c r="D222" s="130">
        <v>7.2</v>
      </c>
      <c r="E222" s="133">
        <v>10.63</v>
      </c>
      <c r="F222" s="131">
        <v>6.33</v>
      </c>
    </row>
    <row r="223" spans="1:6">
      <c r="A223" s="123">
        <v>44691</v>
      </c>
      <c r="B223" s="129">
        <v>5.12</v>
      </c>
      <c r="C223" s="129">
        <v>7.14</v>
      </c>
      <c r="D223" s="130">
        <v>7.09</v>
      </c>
      <c r="E223" s="133">
        <v>10.38</v>
      </c>
      <c r="F223" s="131">
        <v>6.16</v>
      </c>
    </row>
    <row r="224" spans="1:6">
      <c r="A224" s="123">
        <v>44692</v>
      </c>
      <c r="B224" s="129">
        <v>6.28</v>
      </c>
      <c r="C224" s="129">
        <v>8.16</v>
      </c>
      <c r="D224" s="130">
        <v>8.26</v>
      </c>
      <c r="E224" s="133">
        <v>11.37</v>
      </c>
      <c r="F224" s="131">
        <v>7.13</v>
      </c>
    </row>
    <row r="225" spans="1:6">
      <c r="A225" s="123">
        <v>44693</v>
      </c>
      <c r="B225" s="129">
        <v>6.23</v>
      </c>
      <c r="C225" s="129">
        <v>8.4499999999999993</v>
      </c>
      <c r="D225" s="130">
        <v>8.0399999999999991</v>
      </c>
      <c r="E225" s="133">
        <v>11.73</v>
      </c>
      <c r="F225" s="131">
        <v>7.43</v>
      </c>
    </row>
    <row r="226" spans="1:6">
      <c r="A226" s="123">
        <v>44694</v>
      </c>
      <c r="B226" s="129">
        <v>5.66</v>
      </c>
      <c r="C226" s="129">
        <v>7.65</v>
      </c>
      <c r="D226" s="130">
        <v>7.54</v>
      </c>
      <c r="E226" s="133">
        <v>11.08</v>
      </c>
      <c r="F226" s="131">
        <v>6.52</v>
      </c>
    </row>
    <row r="227" spans="1:6">
      <c r="A227" s="123">
        <v>44695</v>
      </c>
      <c r="B227" s="129">
        <v>4.8099999999999996</v>
      </c>
      <c r="C227" s="129">
        <v>6.16</v>
      </c>
      <c r="D227" s="130">
        <v>6.25</v>
      </c>
      <c r="E227" s="133">
        <v>8.9499999999999993</v>
      </c>
      <c r="F227" s="131">
        <v>5.14</v>
      </c>
    </row>
    <row r="228" spans="1:6">
      <c r="A228" s="123">
        <v>44696</v>
      </c>
      <c r="B228" s="129">
        <v>5.01</v>
      </c>
      <c r="C228" s="129">
        <v>6.01</v>
      </c>
      <c r="D228" s="130">
        <v>6.5</v>
      </c>
      <c r="E228" s="133">
        <v>8.36</v>
      </c>
      <c r="F228" s="131">
        <v>5.0999999999999996</v>
      </c>
    </row>
    <row r="229" spans="1:6">
      <c r="A229" s="123">
        <v>44697</v>
      </c>
      <c r="B229" s="129">
        <v>5.14</v>
      </c>
      <c r="C229" s="129">
        <v>7.11</v>
      </c>
      <c r="D229" s="130">
        <v>6.66</v>
      </c>
      <c r="E229" s="133">
        <v>9.86</v>
      </c>
      <c r="F229" s="131">
        <v>5.67</v>
      </c>
    </row>
    <row r="230" spans="1:6">
      <c r="A230" s="123">
        <v>44698</v>
      </c>
      <c r="B230" s="129">
        <v>4.5599999999999996</v>
      </c>
      <c r="C230" s="129">
        <v>6.2</v>
      </c>
      <c r="D230" s="130">
        <v>5.91</v>
      </c>
      <c r="E230" s="133">
        <v>8.9</v>
      </c>
      <c r="F230" s="131">
        <v>5.41</v>
      </c>
    </row>
    <row r="231" spans="1:6">
      <c r="A231" s="123">
        <v>44699</v>
      </c>
      <c r="B231" s="129">
        <v>4.37</v>
      </c>
      <c r="C231" s="129">
        <v>6.14</v>
      </c>
      <c r="D231" s="130">
        <v>5.76</v>
      </c>
      <c r="E231" s="133">
        <v>8.8000000000000007</v>
      </c>
      <c r="F231" s="131">
        <v>5.6</v>
      </c>
    </row>
    <row r="232" spans="1:6">
      <c r="A232" s="123">
        <v>44700</v>
      </c>
      <c r="B232" s="129">
        <v>4.57</v>
      </c>
      <c r="C232" s="129">
        <v>6.49</v>
      </c>
      <c r="D232" s="130">
        <v>5.84</v>
      </c>
      <c r="E232" s="133">
        <v>9.35</v>
      </c>
      <c r="F232" s="131">
        <v>5.71</v>
      </c>
    </row>
    <row r="233" spans="1:6">
      <c r="A233" s="123">
        <v>44701</v>
      </c>
      <c r="B233" s="129">
        <v>5.05</v>
      </c>
      <c r="C233" s="129">
        <v>6.49</v>
      </c>
      <c r="D233" s="130">
        <v>6.59</v>
      </c>
      <c r="E233" s="133">
        <v>9.5299999999999994</v>
      </c>
      <c r="F233" s="131">
        <v>5.84</v>
      </c>
    </row>
    <row r="234" spans="1:6">
      <c r="A234" s="123">
        <v>44702</v>
      </c>
      <c r="B234" s="129">
        <v>4.8899999999999997</v>
      </c>
      <c r="C234" s="129">
        <v>6.07</v>
      </c>
      <c r="D234" s="130">
        <v>6.03</v>
      </c>
      <c r="E234" s="133">
        <v>8.99</v>
      </c>
      <c r="F234" s="131">
        <v>5.37</v>
      </c>
    </row>
    <row r="235" spans="1:6">
      <c r="A235" s="123">
        <v>44703</v>
      </c>
      <c r="B235" s="129">
        <v>4.46</v>
      </c>
      <c r="C235" s="129">
        <v>5.52</v>
      </c>
      <c r="D235" s="130">
        <v>5.44</v>
      </c>
      <c r="E235" s="133">
        <v>8.66</v>
      </c>
      <c r="F235" s="131">
        <v>4.88</v>
      </c>
    </row>
    <row r="236" spans="1:6">
      <c r="A236" s="123">
        <v>44704</v>
      </c>
      <c r="B236" s="129">
        <v>5.25</v>
      </c>
      <c r="C236" s="129">
        <v>6.88</v>
      </c>
      <c r="D236" s="130">
        <v>6.36</v>
      </c>
      <c r="E236" s="133">
        <v>10.35</v>
      </c>
      <c r="F236" s="131">
        <v>6.13</v>
      </c>
    </row>
    <row r="237" spans="1:6">
      <c r="A237" s="123">
        <v>44705</v>
      </c>
      <c r="B237" s="129">
        <v>5.71</v>
      </c>
      <c r="C237" s="129">
        <v>6.87</v>
      </c>
      <c r="D237" s="130">
        <v>7.01</v>
      </c>
      <c r="E237" s="133">
        <v>10.27</v>
      </c>
      <c r="F237" s="131">
        <v>6.28</v>
      </c>
    </row>
    <row r="238" spans="1:6">
      <c r="A238" s="123">
        <v>44706</v>
      </c>
      <c r="B238" s="129">
        <v>5.82</v>
      </c>
      <c r="C238" s="129">
        <v>7.12</v>
      </c>
      <c r="D238" s="130">
        <v>7.4</v>
      </c>
      <c r="E238" s="133">
        <v>10.36</v>
      </c>
      <c r="F238" s="131">
        <v>6.49</v>
      </c>
    </row>
    <row r="239" spans="1:6">
      <c r="A239" s="123">
        <v>44707</v>
      </c>
      <c r="B239" s="129">
        <v>5.41</v>
      </c>
      <c r="C239" s="129">
        <v>7.01</v>
      </c>
      <c r="D239" s="130">
        <v>6.84</v>
      </c>
      <c r="E239" s="133">
        <v>10.48</v>
      </c>
      <c r="F239" s="131">
        <v>6.44</v>
      </c>
    </row>
    <row r="240" spans="1:6">
      <c r="A240" s="123">
        <v>44708</v>
      </c>
      <c r="B240" s="129">
        <v>5.2</v>
      </c>
      <c r="C240" s="129">
        <v>7.02</v>
      </c>
      <c r="D240" s="130">
        <v>6.41</v>
      </c>
      <c r="E240" s="133">
        <v>11.2</v>
      </c>
      <c r="F240" s="131">
        <v>5.91</v>
      </c>
    </row>
    <row r="241" spans="1:6">
      <c r="A241" s="123">
        <v>44709</v>
      </c>
      <c r="B241" s="129">
        <v>5.32</v>
      </c>
      <c r="C241" s="129">
        <v>6.38</v>
      </c>
      <c r="D241" s="130">
        <v>6.36</v>
      </c>
      <c r="E241" s="133">
        <v>9.31</v>
      </c>
      <c r="F241" s="131">
        <v>5.31</v>
      </c>
    </row>
    <row r="242" spans="1:6">
      <c r="A242" s="123">
        <v>44710</v>
      </c>
      <c r="B242" s="129">
        <v>6.05</v>
      </c>
      <c r="C242" s="129">
        <v>7.09</v>
      </c>
      <c r="D242" s="130">
        <v>6.99</v>
      </c>
      <c r="E242" s="133">
        <v>10.47</v>
      </c>
      <c r="F242" s="131">
        <v>6.19</v>
      </c>
    </row>
    <row r="243" spans="1:6">
      <c r="A243" s="123">
        <v>44711</v>
      </c>
      <c r="B243" s="129">
        <v>7.08</v>
      </c>
      <c r="C243" s="129">
        <v>8.2799999999999994</v>
      </c>
      <c r="D243" s="130">
        <v>8.5</v>
      </c>
      <c r="E243" s="133">
        <v>12.83</v>
      </c>
      <c r="F243" s="131">
        <v>6.98</v>
      </c>
    </row>
    <row r="244" spans="1:6">
      <c r="A244" s="123">
        <v>44712</v>
      </c>
      <c r="B244" s="129">
        <v>6.83</v>
      </c>
      <c r="C244" s="129">
        <v>8.25</v>
      </c>
      <c r="D244" s="130">
        <v>8.4</v>
      </c>
      <c r="E244" s="133">
        <v>11.78</v>
      </c>
      <c r="F244" s="131">
        <v>7.15</v>
      </c>
    </row>
    <row r="245" spans="1:6">
      <c r="A245" s="123">
        <v>44713</v>
      </c>
      <c r="B245" s="129">
        <v>6.28</v>
      </c>
      <c r="C245" s="129">
        <v>7.48</v>
      </c>
      <c r="D245" s="130">
        <v>7.74</v>
      </c>
      <c r="E245" s="133">
        <v>10.42</v>
      </c>
      <c r="F245" s="131">
        <v>6.44</v>
      </c>
    </row>
    <row r="246" spans="1:6">
      <c r="A246" s="123">
        <v>44714</v>
      </c>
      <c r="B246" s="129">
        <v>5.45</v>
      </c>
      <c r="C246" s="129">
        <v>6.1</v>
      </c>
      <c r="D246" s="130">
        <v>6.3</v>
      </c>
      <c r="E246" s="133">
        <v>9.02</v>
      </c>
      <c r="F246" s="131">
        <v>5.18</v>
      </c>
    </row>
    <row r="247" spans="1:6">
      <c r="A247" s="123">
        <v>44715</v>
      </c>
      <c r="B247" s="129">
        <v>4.8899999999999997</v>
      </c>
      <c r="C247" s="129">
        <v>5.48</v>
      </c>
      <c r="D247" s="130">
        <v>5.77</v>
      </c>
      <c r="E247" s="133">
        <v>8.56</v>
      </c>
      <c r="F247" s="131">
        <v>4.96</v>
      </c>
    </row>
    <row r="248" spans="1:6">
      <c r="A248" s="123">
        <v>44716</v>
      </c>
      <c r="B248" s="129">
        <v>5.13</v>
      </c>
      <c r="C248" s="129">
        <v>6.16</v>
      </c>
      <c r="D248" s="130">
        <v>5.93</v>
      </c>
      <c r="E248" s="133">
        <v>8.27</v>
      </c>
      <c r="F248" s="131">
        <v>5.59</v>
      </c>
    </row>
    <row r="249" spans="1:6">
      <c r="A249" s="123">
        <v>44717</v>
      </c>
      <c r="B249" s="129">
        <v>6.28</v>
      </c>
      <c r="C249" s="129">
        <v>8.44</v>
      </c>
      <c r="D249" s="130">
        <v>6.9</v>
      </c>
      <c r="E249" s="133">
        <v>10.97</v>
      </c>
      <c r="F249" s="131">
        <v>7.6</v>
      </c>
    </row>
    <row r="250" spans="1:6">
      <c r="A250" s="123">
        <v>44718</v>
      </c>
      <c r="B250" s="129">
        <v>6.52</v>
      </c>
      <c r="C250" s="129">
        <v>8.33</v>
      </c>
      <c r="D250" s="130">
        <v>7.26</v>
      </c>
      <c r="E250" s="133">
        <v>11.04</v>
      </c>
      <c r="F250" s="131">
        <v>7.53</v>
      </c>
    </row>
    <row r="251" spans="1:6">
      <c r="A251" s="123">
        <v>44719</v>
      </c>
      <c r="B251" s="129">
        <v>5.29</v>
      </c>
      <c r="C251" s="129">
        <v>6.84</v>
      </c>
      <c r="D251" s="130">
        <v>6.25</v>
      </c>
      <c r="E251" s="133">
        <v>9.2899999999999991</v>
      </c>
      <c r="F251" s="131">
        <v>5.87</v>
      </c>
    </row>
    <row r="252" spans="1:6">
      <c r="A252" s="123">
        <v>44720</v>
      </c>
      <c r="B252" s="129">
        <v>5.03</v>
      </c>
      <c r="C252" s="129">
        <v>6.12</v>
      </c>
      <c r="D252" s="130">
        <v>5.96</v>
      </c>
      <c r="E252" s="133">
        <v>8.9</v>
      </c>
      <c r="F252" s="131">
        <v>5.56</v>
      </c>
    </row>
    <row r="253" spans="1:6">
      <c r="A253" s="123">
        <v>44721</v>
      </c>
      <c r="B253" s="129">
        <v>4.8600000000000003</v>
      </c>
      <c r="C253" s="129">
        <v>5.91</v>
      </c>
      <c r="D253" s="130">
        <v>5.91</v>
      </c>
      <c r="E253" s="133">
        <v>9.15</v>
      </c>
      <c r="F253" s="131">
        <v>5.78</v>
      </c>
    </row>
    <row r="254" spans="1:6">
      <c r="A254" s="123">
        <v>44722</v>
      </c>
      <c r="B254" s="129">
        <v>4.47</v>
      </c>
      <c r="C254" s="129">
        <v>5.32</v>
      </c>
      <c r="D254" s="130">
        <v>5.44</v>
      </c>
      <c r="E254" s="133">
        <v>8.15</v>
      </c>
      <c r="F254" s="131">
        <v>5.16</v>
      </c>
    </row>
    <row r="255" spans="1:6">
      <c r="A255" s="123">
        <v>44723</v>
      </c>
      <c r="B255" s="129">
        <v>4.2300000000000004</v>
      </c>
      <c r="C255" s="129">
        <v>4.91</v>
      </c>
      <c r="D255" s="130">
        <v>5.1100000000000003</v>
      </c>
      <c r="E255" s="133">
        <v>7.74</v>
      </c>
      <c r="F255" s="131">
        <v>4.72</v>
      </c>
    </row>
    <row r="256" spans="1:6">
      <c r="A256" s="123">
        <v>44724</v>
      </c>
      <c r="B256" s="129">
        <v>4.46</v>
      </c>
      <c r="C256" s="129">
        <v>5.61</v>
      </c>
      <c r="D256" s="130">
        <v>5.22</v>
      </c>
      <c r="E256" s="133">
        <v>8.3699999999999992</v>
      </c>
      <c r="F256" s="131">
        <v>4.96</v>
      </c>
    </row>
    <row r="257" spans="1:6">
      <c r="A257" s="123">
        <v>44725</v>
      </c>
      <c r="B257" s="129">
        <v>4.8</v>
      </c>
      <c r="C257" s="129">
        <v>6.62</v>
      </c>
      <c r="D257" s="130">
        <v>5.64</v>
      </c>
      <c r="E257" s="133">
        <v>9.31</v>
      </c>
      <c r="F257" s="131">
        <v>5.51</v>
      </c>
    </row>
    <row r="258" spans="1:6">
      <c r="A258" s="123">
        <v>44726</v>
      </c>
      <c r="B258" s="129">
        <v>4.67</v>
      </c>
      <c r="C258" s="129">
        <v>6.25</v>
      </c>
      <c r="D258" s="130">
        <v>5.37</v>
      </c>
      <c r="E258" s="133">
        <v>8.92</v>
      </c>
      <c r="F258" s="131">
        <v>5.12</v>
      </c>
    </row>
    <row r="259" spans="1:6">
      <c r="A259" s="123">
        <v>44727</v>
      </c>
      <c r="B259" s="129">
        <v>4.43</v>
      </c>
      <c r="C259" s="129">
        <v>6.02</v>
      </c>
      <c r="D259" s="130">
        <v>5.1100000000000003</v>
      </c>
      <c r="E259" s="133">
        <v>8.5</v>
      </c>
      <c r="F259" s="131">
        <v>4.78</v>
      </c>
    </row>
    <row r="260" spans="1:6">
      <c r="A260" s="123">
        <v>44728</v>
      </c>
      <c r="B260" s="129">
        <v>4.25</v>
      </c>
      <c r="C260" s="129">
        <v>5.27</v>
      </c>
      <c r="D260" s="130">
        <v>4.79</v>
      </c>
      <c r="E260" s="133">
        <v>7.68</v>
      </c>
      <c r="F260" s="131">
        <v>4.49</v>
      </c>
    </row>
    <row r="261" spans="1:6">
      <c r="A261" s="123">
        <v>44729</v>
      </c>
      <c r="B261" s="129">
        <v>3.89</v>
      </c>
      <c r="C261" s="129">
        <v>4.91</v>
      </c>
      <c r="D261" s="130">
        <v>4.4400000000000004</v>
      </c>
      <c r="E261" s="133">
        <v>7.59</v>
      </c>
      <c r="F261" s="131">
        <v>4.09</v>
      </c>
    </row>
    <row r="262" spans="1:6">
      <c r="A262" s="123">
        <v>44730</v>
      </c>
      <c r="B262" s="129">
        <v>3.98</v>
      </c>
      <c r="C262" s="129">
        <v>4.76</v>
      </c>
      <c r="D262" s="130">
        <v>4.5599999999999996</v>
      </c>
      <c r="E262" s="133">
        <v>7.72</v>
      </c>
      <c r="F262" s="131">
        <v>4.37</v>
      </c>
    </row>
    <row r="263" spans="1:6">
      <c r="A263" s="123">
        <v>44731</v>
      </c>
      <c r="B263" s="129">
        <v>4.3499999999999996</v>
      </c>
      <c r="C263" s="129">
        <v>5.46</v>
      </c>
      <c r="D263" s="130">
        <v>5.07</v>
      </c>
      <c r="E263" s="133">
        <v>8.09</v>
      </c>
      <c r="F263" s="131">
        <v>4.8600000000000003</v>
      </c>
    </row>
    <row r="264" spans="1:6">
      <c r="A264" s="123">
        <v>44732</v>
      </c>
      <c r="B264" s="129">
        <v>4.6900000000000004</v>
      </c>
      <c r="C264" s="129">
        <v>6.08</v>
      </c>
      <c r="D264" s="130">
        <v>5.39</v>
      </c>
      <c r="E264" s="133">
        <v>8.23</v>
      </c>
      <c r="F264" s="131">
        <v>5.08</v>
      </c>
    </row>
    <row r="265" spans="1:6">
      <c r="A265" s="123">
        <v>44733</v>
      </c>
      <c r="B265" s="129">
        <v>4.6500000000000004</v>
      </c>
      <c r="C265" s="129">
        <v>6.71</v>
      </c>
      <c r="D265" s="130">
        <v>5.22</v>
      </c>
      <c r="E265" s="133">
        <v>8.16</v>
      </c>
      <c r="F265" s="131">
        <v>4.92</v>
      </c>
    </row>
    <row r="266" spans="1:6">
      <c r="A266" s="123">
        <v>44734</v>
      </c>
      <c r="B266" s="129">
        <v>4.33</v>
      </c>
      <c r="C266" s="129">
        <v>5.44</v>
      </c>
      <c r="D266" s="130">
        <v>5.01</v>
      </c>
      <c r="E266" s="133">
        <v>8.1</v>
      </c>
      <c r="F266" s="131">
        <v>4.57</v>
      </c>
    </row>
    <row r="267" spans="1:6">
      <c r="A267" s="123">
        <v>44735</v>
      </c>
      <c r="B267" s="129">
        <v>4.42</v>
      </c>
      <c r="C267" s="129">
        <v>5.42</v>
      </c>
      <c r="D267" s="130">
        <v>5.05</v>
      </c>
      <c r="E267" s="133">
        <v>7.97</v>
      </c>
      <c r="F267" s="131">
        <v>4.59</v>
      </c>
    </row>
    <row r="268" spans="1:6">
      <c r="A268" s="123">
        <v>44736</v>
      </c>
      <c r="B268" s="129">
        <v>4.3899999999999997</v>
      </c>
      <c r="C268" s="129">
        <v>5.35</v>
      </c>
      <c r="D268" s="130">
        <v>5.05</v>
      </c>
      <c r="E268" s="133">
        <v>7.8</v>
      </c>
      <c r="F268" s="131">
        <v>4.6100000000000003</v>
      </c>
    </row>
    <row r="269" spans="1:6">
      <c r="A269" s="123">
        <v>44737</v>
      </c>
      <c r="B269" s="129">
        <v>4.07</v>
      </c>
      <c r="C269" s="129">
        <v>4.33</v>
      </c>
      <c r="D269" s="130">
        <v>4.84</v>
      </c>
      <c r="E269" s="133">
        <v>6.74</v>
      </c>
      <c r="F269" s="131">
        <v>4.2</v>
      </c>
    </row>
    <row r="270" spans="1:6">
      <c r="A270" s="123">
        <v>44738</v>
      </c>
      <c r="B270" s="129">
        <v>4.21</v>
      </c>
      <c r="C270" s="129">
        <v>4.54</v>
      </c>
      <c r="D270" s="130">
        <v>4.9000000000000004</v>
      </c>
      <c r="E270" s="133">
        <v>7.3</v>
      </c>
      <c r="F270" s="131">
        <v>4.21</v>
      </c>
    </row>
    <row r="271" spans="1:6">
      <c r="A271" s="123">
        <v>44739</v>
      </c>
      <c r="B271" s="129">
        <v>4.8499999999999996</v>
      </c>
      <c r="C271" s="129">
        <v>5.99</v>
      </c>
      <c r="D271" s="130">
        <v>5.51</v>
      </c>
      <c r="E271" s="133">
        <v>8.89</v>
      </c>
      <c r="F271" s="131">
        <v>5.18</v>
      </c>
    </row>
    <row r="272" spans="1:6">
      <c r="A272" s="123">
        <v>44740</v>
      </c>
      <c r="B272" s="129">
        <v>4.59</v>
      </c>
      <c r="C272" s="129">
        <v>5.46</v>
      </c>
      <c r="D272" s="130">
        <v>5.41</v>
      </c>
      <c r="E272" s="133">
        <v>8.9700000000000006</v>
      </c>
      <c r="F272" s="131">
        <v>5.04</v>
      </c>
    </row>
    <row r="273" spans="1:6">
      <c r="A273" s="123">
        <v>44741</v>
      </c>
      <c r="B273" s="129">
        <v>4.84</v>
      </c>
      <c r="C273" s="129">
        <v>6.13</v>
      </c>
      <c r="D273" s="130">
        <v>5.51</v>
      </c>
      <c r="E273" s="133">
        <v>9.56</v>
      </c>
      <c r="F273" s="131">
        <v>5.0599999999999996</v>
      </c>
    </row>
    <row r="274" spans="1:6">
      <c r="A274" s="123">
        <v>44742</v>
      </c>
      <c r="B274" s="129">
        <v>5.1100000000000003</v>
      </c>
      <c r="C274" s="129">
        <v>6.68</v>
      </c>
      <c r="D274" s="130">
        <v>5.77</v>
      </c>
      <c r="E274" s="133">
        <v>9.4700000000000006</v>
      </c>
      <c r="F274" s="131">
        <v>5.35</v>
      </c>
    </row>
    <row r="275" spans="1:6">
      <c r="A275" s="123">
        <v>44743</v>
      </c>
      <c r="B275" s="129">
        <v>4.95</v>
      </c>
      <c r="C275" s="129">
        <v>5.94</v>
      </c>
      <c r="D275" s="130">
        <v>5.55</v>
      </c>
      <c r="E275" s="133">
        <v>8.99</v>
      </c>
      <c r="F275" s="131">
        <v>5.05</v>
      </c>
    </row>
    <row r="276" spans="1:6">
      <c r="A276" s="123">
        <v>44744</v>
      </c>
      <c r="B276" s="129">
        <v>4.34</v>
      </c>
      <c r="C276" s="129">
        <v>4.8099999999999996</v>
      </c>
      <c r="D276" s="130">
        <v>5.0199999999999996</v>
      </c>
      <c r="E276" s="133">
        <v>7.59</v>
      </c>
      <c r="F276" s="131">
        <v>4.58</v>
      </c>
    </row>
    <row r="277" spans="1:6">
      <c r="A277" s="123">
        <v>44745</v>
      </c>
      <c r="B277" s="129">
        <v>4.26</v>
      </c>
      <c r="C277" s="129">
        <v>4.9000000000000004</v>
      </c>
      <c r="D277" s="130">
        <v>4.9400000000000004</v>
      </c>
      <c r="E277" s="133">
        <v>7.63</v>
      </c>
      <c r="F277" s="131">
        <v>4.55</v>
      </c>
    </row>
    <row r="278" spans="1:6">
      <c r="A278" s="123">
        <v>44746</v>
      </c>
      <c r="B278" s="129">
        <v>4.41</v>
      </c>
      <c r="C278" s="129">
        <v>5.92</v>
      </c>
      <c r="D278" s="130">
        <v>5.16</v>
      </c>
      <c r="E278" s="133">
        <v>8.33</v>
      </c>
      <c r="F278" s="131">
        <v>4.91</v>
      </c>
    </row>
    <row r="279" spans="1:6">
      <c r="A279" s="123">
        <v>44747</v>
      </c>
      <c r="B279" s="129">
        <v>4.74</v>
      </c>
      <c r="C279" s="129">
        <v>7.21</v>
      </c>
      <c r="D279" s="130">
        <v>5.27</v>
      </c>
      <c r="E279" s="133">
        <v>8.98</v>
      </c>
      <c r="F279" s="131">
        <v>5.28</v>
      </c>
    </row>
    <row r="280" spans="1:6">
      <c r="A280" s="123">
        <v>44748</v>
      </c>
      <c r="B280" s="129">
        <v>4.53</v>
      </c>
      <c r="C280" s="129">
        <v>6.55</v>
      </c>
      <c r="D280" s="130">
        <v>5.18</v>
      </c>
      <c r="E280" s="133">
        <v>8.81</v>
      </c>
      <c r="F280" s="131">
        <v>4.83</v>
      </c>
    </row>
    <row r="281" spans="1:6">
      <c r="A281" s="123">
        <v>44749</v>
      </c>
      <c r="B281" s="129">
        <v>4.49</v>
      </c>
      <c r="C281" s="129">
        <v>6.52</v>
      </c>
      <c r="D281" s="130">
        <v>5.07</v>
      </c>
      <c r="E281" s="133">
        <v>8.81</v>
      </c>
      <c r="F281" s="131">
        <v>4.82</v>
      </c>
    </row>
    <row r="282" spans="1:6">
      <c r="A282" s="123">
        <v>44750</v>
      </c>
      <c r="B282" s="129">
        <v>4.22</v>
      </c>
      <c r="C282" s="129">
        <v>6.19</v>
      </c>
      <c r="D282" s="130">
        <v>4.74</v>
      </c>
      <c r="E282" s="133">
        <v>8.49</v>
      </c>
      <c r="F282" s="131">
        <v>4.46</v>
      </c>
    </row>
    <row r="283" spans="1:6">
      <c r="A283" s="123">
        <v>44751</v>
      </c>
      <c r="B283" s="129">
        <v>3.79</v>
      </c>
      <c r="C283" s="129">
        <v>5.1100000000000003</v>
      </c>
      <c r="D283" s="130">
        <v>4.32</v>
      </c>
      <c r="E283" s="133">
        <v>7.11</v>
      </c>
      <c r="F283" s="131">
        <v>3.79</v>
      </c>
    </row>
    <row r="284" spans="1:6">
      <c r="A284" s="123">
        <v>44752</v>
      </c>
      <c r="B284" s="129">
        <v>3.74</v>
      </c>
      <c r="C284" s="129">
        <v>5.26</v>
      </c>
      <c r="D284" s="130">
        <v>4.18</v>
      </c>
      <c r="E284" s="133">
        <v>7.26</v>
      </c>
      <c r="F284" s="131">
        <v>3.64</v>
      </c>
    </row>
    <row r="285" spans="1:6">
      <c r="A285" s="123">
        <v>44753</v>
      </c>
      <c r="B285" s="129">
        <v>4.17</v>
      </c>
      <c r="C285" s="129">
        <v>6.54</v>
      </c>
      <c r="D285" s="130">
        <v>4.43</v>
      </c>
      <c r="E285" s="133">
        <v>8.3000000000000007</v>
      </c>
      <c r="F285" s="131">
        <v>4.1900000000000004</v>
      </c>
    </row>
    <row r="286" spans="1:6">
      <c r="A286" s="123">
        <v>44754</v>
      </c>
      <c r="B286" s="129">
        <v>4.2</v>
      </c>
      <c r="C286" s="129">
        <v>6.94</v>
      </c>
      <c r="D286" s="130">
        <v>4.38</v>
      </c>
      <c r="E286" s="133">
        <v>8.32</v>
      </c>
      <c r="F286" s="131">
        <v>4.3</v>
      </c>
    </row>
    <row r="287" spans="1:6">
      <c r="A287" s="123">
        <v>44755</v>
      </c>
      <c r="B287" s="129">
        <v>3.96</v>
      </c>
      <c r="C287" s="129">
        <v>6.1</v>
      </c>
      <c r="D287" s="130">
        <v>4.34</v>
      </c>
      <c r="E287" s="133">
        <v>8.1</v>
      </c>
      <c r="F287" s="131">
        <v>4.3</v>
      </c>
    </row>
    <row r="288" spans="1:6">
      <c r="A288" s="123">
        <v>44756</v>
      </c>
      <c r="B288" s="129">
        <v>4.0599999999999996</v>
      </c>
      <c r="C288" s="129">
        <v>5.95</v>
      </c>
      <c r="D288" s="130">
        <v>4.41</v>
      </c>
      <c r="E288" s="133">
        <v>7.74</v>
      </c>
      <c r="F288" s="131">
        <v>4.3899999999999997</v>
      </c>
    </row>
    <row r="289" spans="1:6">
      <c r="A289" s="123">
        <v>44757</v>
      </c>
      <c r="B289" s="129">
        <v>3.92</v>
      </c>
      <c r="C289" s="129">
        <v>5.57</v>
      </c>
      <c r="D289" s="130">
        <v>4.3</v>
      </c>
      <c r="E289" s="133">
        <v>7.51</v>
      </c>
      <c r="F289" s="131">
        <v>4.13</v>
      </c>
    </row>
    <row r="290" spans="1:6">
      <c r="A290" s="123">
        <v>44758</v>
      </c>
      <c r="B290" s="129">
        <v>3.55</v>
      </c>
      <c r="C290" s="129">
        <v>4.79</v>
      </c>
      <c r="D290" s="130">
        <v>4.01</v>
      </c>
      <c r="E290" s="133">
        <v>6.37</v>
      </c>
      <c r="F290" s="131">
        <v>3.58</v>
      </c>
    </row>
    <row r="291" spans="1:6">
      <c r="A291" s="123">
        <v>44759</v>
      </c>
      <c r="B291" s="129">
        <v>3.4</v>
      </c>
      <c r="C291" s="129">
        <v>4.6500000000000004</v>
      </c>
      <c r="D291" s="130">
        <v>3.82</v>
      </c>
      <c r="E291" s="133">
        <v>6.15</v>
      </c>
      <c r="F291" s="131">
        <v>3.3</v>
      </c>
    </row>
    <row r="292" spans="1:6">
      <c r="A292" s="123">
        <v>44760</v>
      </c>
      <c r="B292" s="129">
        <v>3.59</v>
      </c>
      <c r="C292" s="129">
        <v>5.9</v>
      </c>
      <c r="D292" s="130">
        <v>3.84</v>
      </c>
      <c r="E292" s="133">
        <v>7.06</v>
      </c>
      <c r="F292" s="131">
        <v>3.65</v>
      </c>
    </row>
    <row r="293" spans="1:6">
      <c r="A293" s="123">
        <v>44761</v>
      </c>
      <c r="B293" s="129">
        <v>3.41</v>
      </c>
      <c r="C293" s="129">
        <v>5.68</v>
      </c>
      <c r="D293" s="130">
        <v>3.82</v>
      </c>
      <c r="E293" s="133">
        <v>7.13</v>
      </c>
      <c r="F293" s="131">
        <v>3.63</v>
      </c>
    </row>
    <row r="294" spans="1:6">
      <c r="A294" s="123">
        <v>44762</v>
      </c>
      <c r="B294" s="129">
        <v>3.43</v>
      </c>
      <c r="C294" s="129">
        <v>5.42</v>
      </c>
      <c r="D294" s="130">
        <v>4.12</v>
      </c>
      <c r="E294" s="133">
        <v>6.96</v>
      </c>
      <c r="F294" s="131">
        <v>3.97</v>
      </c>
    </row>
    <row r="295" spans="1:6">
      <c r="A295" s="123">
        <v>44763</v>
      </c>
      <c r="B295" s="129">
        <v>3.89</v>
      </c>
      <c r="C295" s="129">
        <v>5.81</v>
      </c>
      <c r="D295" s="130">
        <v>4.32</v>
      </c>
      <c r="E295" s="133">
        <v>7.46</v>
      </c>
      <c r="F295" s="131">
        <v>4.53</v>
      </c>
    </row>
    <row r="296" spans="1:6">
      <c r="A296" s="123">
        <v>44764</v>
      </c>
      <c r="B296" s="129">
        <v>4.0199999999999996</v>
      </c>
      <c r="C296" s="129">
        <v>6.27</v>
      </c>
      <c r="D296" s="130">
        <v>4.42</v>
      </c>
      <c r="E296" s="133">
        <v>7.98</v>
      </c>
      <c r="F296" s="131">
        <v>4.18</v>
      </c>
    </row>
    <row r="297" spans="1:6">
      <c r="A297" s="123">
        <v>44765</v>
      </c>
      <c r="B297" s="129">
        <v>3.5</v>
      </c>
      <c r="C297" s="129">
        <v>4.8899999999999997</v>
      </c>
      <c r="D297" s="130">
        <v>3.97</v>
      </c>
      <c r="E297" s="133">
        <v>6.67</v>
      </c>
      <c r="F297" s="131">
        <v>3.51</v>
      </c>
    </row>
    <row r="298" spans="1:6">
      <c r="A298" s="123">
        <v>44766</v>
      </c>
      <c r="B298" s="129">
        <v>3.33</v>
      </c>
      <c r="C298" s="129">
        <v>4.91</v>
      </c>
      <c r="D298" s="130">
        <v>3.81</v>
      </c>
      <c r="E298" s="133">
        <v>6.51</v>
      </c>
      <c r="F298" s="131">
        <v>3.34</v>
      </c>
    </row>
    <row r="299" spans="1:6">
      <c r="A299" s="123">
        <v>44767</v>
      </c>
      <c r="B299" s="129">
        <v>3.73</v>
      </c>
      <c r="C299" s="129">
        <v>5.47</v>
      </c>
      <c r="D299" s="130">
        <v>4.33</v>
      </c>
      <c r="E299" s="133">
        <v>7.24</v>
      </c>
      <c r="F299" s="131">
        <v>3.89</v>
      </c>
    </row>
    <row r="300" spans="1:6">
      <c r="A300" s="123">
        <v>44768</v>
      </c>
      <c r="B300" s="129">
        <v>4.25</v>
      </c>
      <c r="C300" s="129">
        <v>6.63</v>
      </c>
      <c r="D300" s="130">
        <v>4.62</v>
      </c>
      <c r="E300" s="133">
        <v>8.3000000000000007</v>
      </c>
      <c r="F300" s="131">
        <v>4.3899999999999997</v>
      </c>
    </row>
    <row r="301" spans="1:6">
      <c r="A301" s="123">
        <v>44769</v>
      </c>
      <c r="B301" s="129">
        <v>4.09</v>
      </c>
      <c r="C301" s="129">
        <v>5.61</v>
      </c>
      <c r="D301" s="130">
        <v>4.59</v>
      </c>
      <c r="E301" s="133">
        <v>7.22</v>
      </c>
      <c r="F301" s="131">
        <v>4.13</v>
      </c>
    </row>
    <row r="302" spans="1:6">
      <c r="A302" s="123">
        <v>44770</v>
      </c>
      <c r="B302" s="129">
        <v>4.0599999999999996</v>
      </c>
      <c r="C302" s="129">
        <v>5.77</v>
      </c>
      <c r="D302" s="130">
        <v>4.54</v>
      </c>
      <c r="E302" s="133">
        <v>7.59</v>
      </c>
      <c r="F302" s="131">
        <v>4.17</v>
      </c>
    </row>
    <row r="303" spans="1:6">
      <c r="A303" s="123">
        <v>44771</v>
      </c>
      <c r="B303" s="129">
        <v>4.01</v>
      </c>
      <c r="C303" s="129">
        <v>6.28</v>
      </c>
      <c r="D303" s="130">
        <v>4.38</v>
      </c>
      <c r="E303" s="133">
        <v>7.79</v>
      </c>
      <c r="F303" s="131">
        <v>3.96</v>
      </c>
    </row>
    <row r="304" spans="1:6">
      <c r="A304" s="123">
        <v>44772</v>
      </c>
      <c r="B304" s="129">
        <v>3.55</v>
      </c>
      <c r="C304" s="129">
        <v>5.4</v>
      </c>
      <c r="D304" s="130">
        <v>4.04</v>
      </c>
      <c r="E304" s="133">
        <v>6.89</v>
      </c>
      <c r="F304" s="131">
        <v>3.56</v>
      </c>
    </row>
    <row r="305" spans="1:6">
      <c r="A305" s="123">
        <v>44773</v>
      </c>
      <c r="B305" s="129">
        <v>3.48</v>
      </c>
      <c r="C305" s="129">
        <v>4.8899999999999997</v>
      </c>
      <c r="D305" s="130">
        <v>3.9</v>
      </c>
      <c r="E305" s="133">
        <v>6.41</v>
      </c>
      <c r="F305" s="131">
        <v>3.34</v>
      </c>
    </row>
    <row r="306" spans="1:6">
      <c r="A306" s="123">
        <v>44774</v>
      </c>
      <c r="B306" s="129">
        <v>3.82</v>
      </c>
      <c r="C306" s="129">
        <v>5.37</v>
      </c>
      <c r="D306" s="130">
        <v>4.21</v>
      </c>
      <c r="E306" s="133">
        <v>6.65</v>
      </c>
      <c r="F306" s="131">
        <v>3.83</v>
      </c>
    </row>
    <row r="307" spans="1:6">
      <c r="A307" s="123">
        <v>44775</v>
      </c>
      <c r="B307" s="129">
        <v>3.7</v>
      </c>
      <c r="C307" s="129">
        <v>5.03</v>
      </c>
      <c r="D307" s="130">
        <v>4.2699999999999996</v>
      </c>
      <c r="E307" s="133">
        <v>6.43</v>
      </c>
      <c r="F307" s="131">
        <v>3.63</v>
      </c>
    </row>
    <row r="308" spans="1:6">
      <c r="A308" s="123">
        <v>44776</v>
      </c>
      <c r="B308" s="129">
        <v>3.89</v>
      </c>
      <c r="C308" s="129">
        <v>5.54</v>
      </c>
      <c r="D308" s="130">
        <v>4.33</v>
      </c>
      <c r="E308" s="133">
        <v>7.05</v>
      </c>
      <c r="F308" s="131">
        <v>3.86</v>
      </c>
    </row>
    <row r="309" spans="1:6">
      <c r="A309" s="123">
        <v>44777</v>
      </c>
      <c r="B309" s="129">
        <v>3.95</v>
      </c>
      <c r="C309" s="129">
        <v>5.43</v>
      </c>
      <c r="D309" s="130">
        <v>4.4000000000000004</v>
      </c>
      <c r="E309" s="133">
        <v>7.15</v>
      </c>
      <c r="F309" s="131">
        <v>3.89</v>
      </c>
    </row>
    <row r="310" spans="1:6">
      <c r="A310" s="123">
        <v>44778</v>
      </c>
      <c r="B310" s="129">
        <v>3.89</v>
      </c>
      <c r="C310" s="129">
        <v>5.3</v>
      </c>
      <c r="D310" s="130">
        <v>4.49</v>
      </c>
      <c r="E310" s="133">
        <v>7.12</v>
      </c>
      <c r="F310" s="131">
        <v>4.1100000000000003</v>
      </c>
    </row>
    <row r="311" spans="1:6">
      <c r="A311" s="123">
        <v>44779</v>
      </c>
      <c r="B311" s="129">
        <v>3.7</v>
      </c>
      <c r="C311" s="129">
        <v>4.7</v>
      </c>
      <c r="D311" s="130">
        <v>4.0999999999999996</v>
      </c>
      <c r="E311" s="133">
        <v>6.4</v>
      </c>
      <c r="F311" s="131">
        <v>3.7</v>
      </c>
    </row>
    <row r="312" spans="1:6">
      <c r="A312" s="123">
        <v>44780</v>
      </c>
      <c r="B312" s="129">
        <v>3.6</v>
      </c>
      <c r="C312" s="129">
        <v>4.79</v>
      </c>
      <c r="D312" s="130">
        <v>3.93</v>
      </c>
      <c r="E312" s="133">
        <v>6.23</v>
      </c>
      <c r="F312" s="131">
        <v>3.52</v>
      </c>
    </row>
    <row r="313" spans="1:6">
      <c r="A313" s="123">
        <v>44781</v>
      </c>
      <c r="B313" s="129">
        <v>3.93</v>
      </c>
      <c r="C313" s="129">
        <v>5.83</v>
      </c>
      <c r="D313" s="130">
        <v>4.3600000000000003</v>
      </c>
      <c r="E313" s="133">
        <v>7.24</v>
      </c>
      <c r="F313" s="131">
        <v>3.97</v>
      </c>
    </row>
    <row r="314" spans="1:6">
      <c r="A314" s="123">
        <v>44782</v>
      </c>
      <c r="B314" s="129">
        <v>3.63</v>
      </c>
      <c r="C314" s="129">
        <v>5.63</v>
      </c>
      <c r="D314" s="130">
        <v>4.32</v>
      </c>
      <c r="E314" s="133">
        <v>7.04</v>
      </c>
      <c r="F314" s="131">
        <v>3.95</v>
      </c>
    </row>
    <row r="315" spans="1:6">
      <c r="A315" s="123">
        <v>44783</v>
      </c>
      <c r="B315" s="129">
        <v>3.64</v>
      </c>
      <c r="C315" s="129">
        <v>5.82</v>
      </c>
      <c r="D315" s="130">
        <v>4.25</v>
      </c>
      <c r="E315" s="133">
        <v>7.13</v>
      </c>
      <c r="F315" s="131">
        <v>3.85</v>
      </c>
    </row>
    <row r="316" spans="1:6">
      <c r="A316" s="123">
        <v>44784</v>
      </c>
      <c r="B316" s="129">
        <v>3.65</v>
      </c>
      <c r="C316" s="129">
        <v>6.54</v>
      </c>
      <c r="D316" s="130">
        <v>4.1100000000000003</v>
      </c>
      <c r="E316" s="133">
        <v>7.16</v>
      </c>
      <c r="F316" s="131">
        <v>3.9</v>
      </c>
    </row>
    <row r="317" spans="1:6">
      <c r="A317" s="123">
        <v>44785</v>
      </c>
      <c r="B317" s="129">
        <v>3.3</v>
      </c>
      <c r="C317" s="129">
        <v>5.36</v>
      </c>
      <c r="D317" s="130">
        <v>3.83</v>
      </c>
      <c r="E317" s="133">
        <v>6.26</v>
      </c>
      <c r="F317" s="131">
        <v>3.56</v>
      </c>
    </row>
    <row r="318" spans="1:6">
      <c r="A318" s="123">
        <v>44786</v>
      </c>
      <c r="B318" s="129">
        <v>2.93</v>
      </c>
      <c r="C318" s="129">
        <v>4.5999999999999996</v>
      </c>
      <c r="D318" s="130">
        <v>3.47</v>
      </c>
      <c r="E318" s="133">
        <v>5.43</v>
      </c>
      <c r="F318" s="131">
        <v>3.02</v>
      </c>
    </row>
    <row r="319" spans="1:6">
      <c r="A319" s="123">
        <v>44787</v>
      </c>
      <c r="B319" s="129">
        <v>3.01</v>
      </c>
      <c r="C319" s="129">
        <v>4.76</v>
      </c>
      <c r="D319" s="130">
        <v>3.41</v>
      </c>
      <c r="E319" s="133">
        <v>5.78</v>
      </c>
      <c r="F319" s="131">
        <v>3.01</v>
      </c>
    </row>
    <row r="320" spans="1:6">
      <c r="A320" s="123">
        <v>44788</v>
      </c>
      <c r="B320" s="129">
        <v>3.49</v>
      </c>
      <c r="C320" s="129">
        <v>5.83</v>
      </c>
      <c r="D320" s="130">
        <v>3.93</v>
      </c>
      <c r="E320" s="133">
        <v>6.81</v>
      </c>
      <c r="F320" s="131">
        <v>3.89</v>
      </c>
    </row>
    <row r="321" spans="1:6">
      <c r="A321" s="123">
        <v>44789</v>
      </c>
      <c r="B321" s="129">
        <v>3.61</v>
      </c>
      <c r="C321" s="129">
        <v>6.31</v>
      </c>
      <c r="D321" s="130">
        <v>4.13</v>
      </c>
      <c r="E321" s="133">
        <v>7.11</v>
      </c>
      <c r="F321" s="131">
        <v>4.25</v>
      </c>
    </row>
    <row r="322" spans="1:6">
      <c r="A322" s="123">
        <v>44790</v>
      </c>
      <c r="B322" s="129">
        <v>3.81</v>
      </c>
      <c r="C322" s="129">
        <v>6.71</v>
      </c>
      <c r="D322" s="130">
        <v>4.41</v>
      </c>
      <c r="E322" s="133">
        <v>7.71</v>
      </c>
      <c r="F322" s="131">
        <v>4.59</v>
      </c>
    </row>
    <row r="323" spans="1:6">
      <c r="A323" s="123">
        <v>44791</v>
      </c>
      <c r="B323" s="129">
        <v>3.56</v>
      </c>
      <c r="C323" s="129">
        <v>5.57</v>
      </c>
      <c r="D323" s="130">
        <v>4.12</v>
      </c>
      <c r="E323" s="133">
        <v>6.87</v>
      </c>
      <c r="F323" s="131">
        <v>4.18</v>
      </c>
    </row>
    <row r="324" spans="1:6">
      <c r="A324" s="123">
        <v>44792</v>
      </c>
      <c r="B324" s="129">
        <v>3.7</v>
      </c>
      <c r="C324" s="129">
        <v>5.51</v>
      </c>
      <c r="D324" s="130">
        <v>4.05</v>
      </c>
      <c r="E324" s="133">
        <v>6.98</v>
      </c>
      <c r="F324" s="131">
        <v>4.2</v>
      </c>
    </row>
    <row r="325" spans="1:6">
      <c r="A325" s="123">
        <v>44793</v>
      </c>
      <c r="B325" s="129">
        <v>3.22</v>
      </c>
      <c r="C325" s="129">
        <v>4.5</v>
      </c>
      <c r="D325" s="130">
        <v>3.93</v>
      </c>
      <c r="E325" s="133">
        <v>5.85</v>
      </c>
      <c r="F325" s="131">
        <v>3.5</v>
      </c>
    </row>
    <row r="326" spans="1:6">
      <c r="A326" s="123">
        <v>44794</v>
      </c>
      <c r="B326" s="129">
        <v>3.47</v>
      </c>
      <c r="C326" s="129">
        <v>5.27</v>
      </c>
      <c r="D326" s="130">
        <v>3.99</v>
      </c>
      <c r="E326" s="133">
        <v>6.63</v>
      </c>
      <c r="F326" s="131">
        <v>3.77</v>
      </c>
    </row>
    <row r="327" spans="1:6">
      <c r="A327" s="123">
        <v>44795</v>
      </c>
      <c r="B327" s="129">
        <v>3.65</v>
      </c>
      <c r="C327" s="129">
        <v>5.86</v>
      </c>
      <c r="D327" s="130">
        <v>4.22</v>
      </c>
      <c r="E327" s="133">
        <v>7.29</v>
      </c>
      <c r="F327" s="131">
        <v>4.41</v>
      </c>
    </row>
    <row r="328" spans="1:6">
      <c r="A328" s="123">
        <v>44796</v>
      </c>
      <c r="B328" s="129">
        <v>3.82</v>
      </c>
      <c r="C328" s="129">
        <v>7.05</v>
      </c>
      <c r="D328" s="130">
        <v>4.4000000000000004</v>
      </c>
      <c r="E328" s="133">
        <v>7.8</v>
      </c>
      <c r="F328" s="131">
        <v>4.55</v>
      </c>
    </row>
    <row r="329" spans="1:6">
      <c r="A329" s="123">
        <v>44797</v>
      </c>
      <c r="B329" s="129">
        <v>3.77</v>
      </c>
      <c r="C329" s="129">
        <v>6.51</v>
      </c>
      <c r="D329" s="130">
        <v>4.2300000000000004</v>
      </c>
      <c r="E329" s="133">
        <v>7.75</v>
      </c>
      <c r="F329" s="131">
        <v>4.43</v>
      </c>
    </row>
    <row r="330" spans="1:6">
      <c r="A330" s="123">
        <v>44798</v>
      </c>
      <c r="B330" s="129">
        <v>4</v>
      </c>
      <c r="C330" s="129">
        <v>7.09</v>
      </c>
      <c r="D330" s="130">
        <v>4.5199999999999996</v>
      </c>
      <c r="E330" s="133">
        <v>7.98</v>
      </c>
      <c r="F330" s="131">
        <v>4.66</v>
      </c>
    </row>
    <row r="331" spans="1:6">
      <c r="A331" s="123">
        <v>44799</v>
      </c>
      <c r="B331" s="129">
        <v>3.93</v>
      </c>
      <c r="C331" s="129">
        <v>6.92</v>
      </c>
      <c r="D331" s="130">
        <v>4.4800000000000004</v>
      </c>
      <c r="E331" s="133">
        <v>7.75</v>
      </c>
      <c r="F331" s="131">
        <v>4.38</v>
      </c>
    </row>
    <row r="332" spans="1:6">
      <c r="A332" s="123">
        <v>44800</v>
      </c>
      <c r="B332" s="129">
        <v>3.52</v>
      </c>
      <c r="C332" s="129">
        <v>5.23</v>
      </c>
      <c r="D332" s="130">
        <v>3.93</v>
      </c>
      <c r="E332" s="133">
        <v>6.52</v>
      </c>
      <c r="F332" s="131">
        <v>3.56</v>
      </c>
    </row>
    <row r="333" spans="1:6">
      <c r="A333" s="123">
        <v>44801</v>
      </c>
      <c r="B333" s="129">
        <v>3.43</v>
      </c>
      <c r="C333" s="129">
        <v>4.9400000000000004</v>
      </c>
      <c r="D333" s="130">
        <v>3.92</v>
      </c>
      <c r="E333" s="133">
        <v>6.11</v>
      </c>
      <c r="F333" s="131">
        <v>3.52</v>
      </c>
    </row>
    <row r="334" spans="1:6">
      <c r="A334" s="123">
        <v>44802</v>
      </c>
      <c r="B334" s="129">
        <v>3.6</v>
      </c>
      <c r="C334" s="129">
        <v>5.61</v>
      </c>
      <c r="D334" s="130">
        <v>4.17</v>
      </c>
      <c r="E334" s="133">
        <v>6.59</v>
      </c>
      <c r="F334" s="131">
        <v>3.88</v>
      </c>
    </row>
    <row r="335" spans="1:6">
      <c r="A335" s="123">
        <v>44803</v>
      </c>
      <c r="B335" s="129">
        <v>3.88</v>
      </c>
      <c r="C335" s="129">
        <v>5.95</v>
      </c>
      <c r="D335" s="130">
        <v>4.51</v>
      </c>
      <c r="E335" s="133">
        <v>7.05</v>
      </c>
      <c r="F335" s="131">
        <v>4.2300000000000004</v>
      </c>
    </row>
    <row r="336" spans="1:6">
      <c r="A336" s="123">
        <v>44804</v>
      </c>
      <c r="B336" s="129">
        <v>3.87</v>
      </c>
      <c r="C336" s="129">
        <v>6.11</v>
      </c>
      <c r="D336" s="130">
        <v>4.63</v>
      </c>
      <c r="E336" s="133">
        <v>7.11</v>
      </c>
      <c r="F336" s="131">
        <v>4.3099999999999996</v>
      </c>
    </row>
    <row r="337" spans="1:6">
      <c r="A337" s="123">
        <v>44805</v>
      </c>
      <c r="B337" s="129">
        <v>4.13</v>
      </c>
      <c r="C337" s="129">
        <v>6.69</v>
      </c>
      <c r="D337" s="130">
        <v>4.7699999999999996</v>
      </c>
      <c r="E337" s="133">
        <v>7.54</v>
      </c>
      <c r="F337" s="131">
        <v>4.47</v>
      </c>
    </row>
    <row r="338" spans="1:6">
      <c r="A338" s="123">
        <v>44806</v>
      </c>
      <c r="B338" s="129">
        <v>3.87</v>
      </c>
      <c r="C338" s="129">
        <v>6.17</v>
      </c>
      <c r="D338" s="130">
        <v>4.7</v>
      </c>
      <c r="E338" s="133">
        <v>7.33</v>
      </c>
      <c r="F338" s="131">
        <v>4.3600000000000003</v>
      </c>
    </row>
    <row r="339" spans="1:6">
      <c r="A339" s="123">
        <v>44807</v>
      </c>
      <c r="B339" s="129">
        <v>3.48</v>
      </c>
      <c r="C339" s="129">
        <v>5.0999999999999996</v>
      </c>
      <c r="D339" s="130">
        <v>4.2</v>
      </c>
      <c r="E339" s="133">
        <v>6.54</v>
      </c>
      <c r="F339" s="131">
        <v>3.76</v>
      </c>
    </row>
    <row r="340" spans="1:6">
      <c r="A340" s="123">
        <v>44808</v>
      </c>
      <c r="B340" s="129">
        <v>3.57</v>
      </c>
      <c r="C340" s="129">
        <v>5.37</v>
      </c>
      <c r="D340" s="130">
        <v>4.25</v>
      </c>
      <c r="E340" s="133">
        <v>6.69</v>
      </c>
      <c r="F340" s="131">
        <v>3.86</v>
      </c>
    </row>
    <row r="341" spans="1:6">
      <c r="A341" s="123">
        <v>44809</v>
      </c>
      <c r="B341" s="129">
        <v>3.89</v>
      </c>
      <c r="C341" s="129">
        <v>5.37</v>
      </c>
      <c r="D341" s="130">
        <v>4.6399999999999997</v>
      </c>
      <c r="E341" s="133">
        <v>7.29</v>
      </c>
      <c r="F341" s="131">
        <v>4.26</v>
      </c>
    </row>
    <row r="342" spans="1:6">
      <c r="A342" s="123">
        <v>44810</v>
      </c>
      <c r="B342" s="129">
        <v>4.0999999999999996</v>
      </c>
      <c r="C342" s="129">
        <v>5.99</v>
      </c>
      <c r="D342" s="130">
        <v>4.84</v>
      </c>
      <c r="E342" s="133">
        <v>7.35</v>
      </c>
      <c r="F342" s="131">
        <v>4.47</v>
      </c>
    </row>
    <row r="343" spans="1:6">
      <c r="A343" s="123">
        <v>44811</v>
      </c>
      <c r="B343" s="129">
        <v>4.29</v>
      </c>
      <c r="C343" s="129">
        <v>6.07</v>
      </c>
      <c r="D343" s="130">
        <v>4.92</v>
      </c>
      <c r="E343" s="133">
        <v>7.5</v>
      </c>
      <c r="F343" s="131">
        <v>4.63</v>
      </c>
    </row>
  </sheetData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57</vt:i4>
      </vt:variant>
    </vt:vector>
  </HeadingPairs>
  <TitlesOfParts>
    <vt:vector size="63" baseType="lpstr">
      <vt:lpstr>Menu</vt:lpstr>
      <vt:lpstr>Chapter3-Demand</vt:lpstr>
      <vt:lpstr>Appendix 2</vt:lpstr>
      <vt:lpstr>Appendix 3</vt:lpstr>
      <vt:lpstr>Charts</vt:lpstr>
      <vt:lpstr>Sheet2</vt:lpstr>
      <vt:lpstr>Figure_3.2A_Chart</vt:lpstr>
      <vt:lpstr>Figure_3.2A_Table</vt:lpstr>
      <vt:lpstr>Figure_3.2B_Chart</vt:lpstr>
      <vt:lpstr>Figure_3.2B_Table</vt:lpstr>
      <vt:lpstr>Figure_3.2C_Chart</vt:lpstr>
      <vt:lpstr>Figure_3.2C_Table</vt:lpstr>
      <vt:lpstr>Figure_3.2D_Chart</vt:lpstr>
      <vt:lpstr>Figure_3.2D_Table</vt:lpstr>
      <vt:lpstr>Figure_3.2E_Chart</vt:lpstr>
      <vt:lpstr>Figure_3.2E_Table</vt:lpstr>
      <vt:lpstr>Figure_3.2F_Chart</vt:lpstr>
      <vt:lpstr>Figure_3.2F_Table</vt:lpstr>
      <vt:lpstr>Figure_3.2G_Chart</vt:lpstr>
      <vt:lpstr>Figure_3.2G_Table</vt:lpstr>
      <vt:lpstr>Figure_3.2H_Chart</vt:lpstr>
      <vt:lpstr>Figure_3.2H_Table</vt:lpstr>
      <vt:lpstr>Figure_3.2I_Chart</vt:lpstr>
      <vt:lpstr>Figure_3.2I_Table</vt:lpstr>
      <vt:lpstr>Figure_3.2J_Chart</vt:lpstr>
      <vt:lpstr>Figure_3.2J_Table</vt:lpstr>
      <vt:lpstr>Figure_3.2K_Chart</vt:lpstr>
      <vt:lpstr>Figure_3.2K_Table</vt:lpstr>
      <vt:lpstr>Figure_3.2L_Chart</vt:lpstr>
      <vt:lpstr>Figure_3.2L_Table</vt:lpstr>
      <vt:lpstr>Figure_3.3A_Chart</vt:lpstr>
      <vt:lpstr>Figure_3.3A_Table</vt:lpstr>
      <vt:lpstr>Figure_3.3B_Chart</vt:lpstr>
      <vt:lpstr>Figure_3.3B_Table</vt:lpstr>
      <vt:lpstr>Figure_3.3C_Chart</vt:lpstr>
      <vt:lpstr>Figure_3.3C_Table</vt:lpstr>
      <vt:lpstr>Figure_3.3D_Chart</vt:lpstr>
      <vt:lpstr>Figure_3.3D_Table</vt:lpstr>
      <vt:lpstr>Figure_3.3E_Chart</vt:lpstr>
      <vt:lpstr>Figure_3.3E_Table</vt:lpstr>
      <vt:lpstr>Figure_3.3F_Chart</vt:lpstr>
      <vt:lpstr>Figure_3.3F_Table</vt:lpstr>
      <vt:lpstr>Figure_A2.1A_Chart</vt:lpstr>
      <vt:lpstr>Figure_A2.1A_Table</vt:lpstr>
      <vt:lpstr>Figure_A2.1B_Chart</vt:lpstr>
      <vt:lpstr>Figure_A2.1B_Table</vt:lpstr>
      <vt:lpstr>Figure_A2.1C_Chart</vt:lpstr>
      <vt:lpstr>Figure_A2.1C_Table</vt:lpstr>
      <vt:lpstr>Figure_A2.1D_Chart</vt:lpstr>
      <vt:lpstr>Figure_A2.1D_Table</vt:lpstr>
      <vt:lpstr>Figure_A2.1E_Chart</vt:lpstr>
      <vt:lpstr>Figure_A2.1E_Table</vt:lpstr>
      <vt:lpstr>Figure_A2.1F_Chart</vt:lpstr>
      <vt:lpstr>Figure_A2.1F_Table</vt:lpstr>
      <vt:lpstr>Figure_A3.1A_Table</vt:lpstr>
      <vt:lpstr>Figure_A3.1B_Table</vt:lpstr>
      <vt:lpstr>Figure_A3.1C_Table</vt:lpstr>
      <vt:lpstr>Figure_A3.1D_Table</vt:lpstr>
      <vt:lpstr>Figure_A3.1E_Table</vt:lpstr>
      <vt:lpstr>Figure_A3.1F_Table</vt:lpstr>
      <vt:lpstr>Figure_A3.2A_Table</vt:lpstr>
      <vt:lpstr>Figure_A3.2B_Table</vt:lpstr>
      <vt:lpstr>'Appendix 2'!Print_Area</vt:lpstr>
    </vt:vector>
  </TitlesOfParts>
  <Company>The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wjk01</dc:creator>
  <cp:lastModifiedBy>Whitmore, James</cp:lastModifiedBy>
  <cp:lastPrinted>2011-09-20T09:48:31Z</cp:lastPrinted>
  <dcterms:created xsi:type="dcterms:W3CDTF">2003-11-20T09:34:30Z</dcterms:created>
  <dcterms:modified xsi:type="dcterms:W3CDTF">2025-08-04T09:47:04Z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b435a31-4a51-492c-a5f9-db703ab5f2e4_Enabled">
    <vt:lpwstr>true</vt:lpwstr>
  </property>
  <property fmtid="{D5CDD505-2E9C-101B-9397-08002B2CF9AE}" pid="3" name="MSIP_Label_4b435a31-4a51-492c-a5f9-db703ab5f2e4_SetDate">
    <vt:lpwstr>2024-09-26T07:54:55Z</vt:lpwstr>
  </property>
  <property fmtid="{D5CDD505-2E9C-101B-9397-08002B2CF9AE}" pid="4" name="MSIP_Label_4b435a31-4a51-492c-a5f9-db703ab5f2e4_Method">
    <vt:lpwstr>Standard</vt:lpwstr>
  </property>
  <property fmtid="{D5CDD505-2E9C-101B-9397-08002B2CF9AE}" pid="5" name="MSIP_Label_4b435a31-4a51-492c-a5f9-db703ab5f2e4_Name">
    <vt:lpwstr>Cadent - Official</vt:lpwstr>
  </property>
  <property fmtid="{D5CDD505-2E9C-101B-9397-08002B2CF9AE}" pid="6" name="MSIP_Label_4b435a31-4a51-492c-a5f9-db703ab5f2e4_SiteId">
    <vt:lpwstr>de0d74aa-9914-4bb9-9235-fbefe83b1769</vt:lpwstr>
  </property>
  <property fmtid="{D5CDD505-2E9C-101B-9397-08002B2CF9AE}" pid="7" name="MSIP_Label_4b435a31-4a51-492c-a5f9-db703ab5f2e4_ActionId">
    <vt:lpwstr>309da465-7cc6-4cb4-bbfd-9ba146fb2e05</vt:lpwstr>
  </property>
  <property fmtid="{D5CDD505-2E9C-101B-9397-08002B2CF9AE}" pid="8" name="MSIP_Label_4b435a31-4a51-492c-a5f9-db703ab5f2e4_ContentBits">
    <vt:lpwstr>0</vt:lpwstr>
  </property>
</Properties>
</file>